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activeTab="3"/>
  </bookViews>
  <sheets>
    <sheet name="综合素质测评成绩" sheetId="1" r:id="rId1"/>
    <sheet name="智育测评" sheetId="2" r:id="rId2"/>
    <sheet name="德育测评" sheetId="3" r:id="rId3"/>
    <sheet name="文体测评"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A7C4331648E64BD687D9CAE0C37508C2" descr="core_image_url__exec_download_1643824870"/>
        <xdr:cNvPicPr/>
      </xdr:nvPicPr>
      <xdr:blipFill>
        <a:blip r:embed="rId1"/>
        <a:srcRect/>
        <a:stretch>
          <a:fillRect/>
        </a:stretch>
      </xdr:blipFill>
      <xdr:spPr>
        <a:xfrm>
          <a:off x="0" y="0"/>
          <a:ext cx="10058400" cy="5793740"/>
        </a:xfrm>
        <a:prstGeom prst="rect">
          <a:avLst/>
        </a:prstGeom>
        <a:noFill/>
        <a:ln>
          <a:noFill/>
        </a:ln>
        <a:effectLst/>
      </xdr:spPr>
    </xdr:pic>
  </etc:cellImage>
  <etc:cellImage>
    <xdr:pic>
      <xdr:nvPicPr>
        <xdr:cNvPr id="3" name="ID_1EBAF7CC960B41E897B0243F503A5D76" descr="core_image_url__exec_download_3517382638"/>
        <xdr:cNvPicPr/>
      </xdr:nvPicPr>
      <xdr:blipFill>
        <a:blip r:embed="rId2"/>
        <a:srcRect/>
        <a:stretch>
          <a:fillRect/>
        </a:stretch>
      </xdr:blipFill>
      <xdr:spPr>
        <a:xfrm>
          <a:off x="0" y="0"/>
          <a:ext cx="10058400" cy="4499610"/>
        </a:xfrm>
        <a:prstGeom prst="rect">
          <a:avLst/>
        </a:prstGeom>
        <a:noFill/>
        <a:ln>
          <a:noFill/>
        </a:ln>
        <a:effectLst/>
      </xdr:spPr>
    </xdr:pic>
  </etc:cellImage>
  <etc:cellImage>
    <xdr:pic>
      <xdr:nvPicPr>
        <xdr:cNvPr id="4" name="ID_C10A1C76C90247078A34BA93E71F4A7E" descr="core_image_url__exec_download_3752109839"/>
        <xdr:cNvPicPr/>
      </xdr:nvPicPr>
      <xdr:blipFill>
        <a:blip r:embed="rId3"/>
        <a:srcRect/>
        <a:stretch>
          <a:fillRect/>
        </a:stretch>
      </xdr:blipFill>
      <xdr:spPr>
        <a:xfrm>
          <a:off x="0" y="0"/>
          <a:ext cx="7200900" cy="8877300"/>
        </a:xfrm>
        <a:prstGeom prst="rect">
          <a:avLst/>
        </a:prstGeom>
        <a:noFill/>
        <a:ln>
          <a:noFill/>
        </a:ln>
        <a:effectLst/>
      </xdr:spPr>
    </xdr:pic>
  </etc:cellImage>
  <etc:cellImage>
    <xdr:pic>
      <xdr:nvPicPr>
        <xdr:cNvPr id="5" name="ID_F3BD581E039A45E5ABF6EE84056AEC3A" descr="core_image_url__exec_download_4181014078"/>
        <xdr:cNvPicPr/>
      </xdr:nvPicPr>
      <xdr:blipFill>
        <a:blip r:embed="rId4"/>
        <a:srcRect/>
        <a:stretch>
          <a:fillRect/>
        </a:stretch>
      </xdr:blipFill>
      <xdr:spPr>
        <a:xfrm>
          <a:off x="0" y="0"/>
          <a:ext cx="10058400" cy="6071870"/>
        </a:xfrm>
        <a:prstGeom prst="rect">
          <a:avLst/>
        </a:prstGeom>
        <a:noFill/>
        <a:ln>
          <a:noFill/>
        </a:ln>
        <a:effectLst/>
      </xdr:spPr>
    </xdr:pic>
  </etc:cellImage>
  <etc:cellImage>
    <xdr:pic>
      <xdr:nvPicPr>
        <xdr:cNvPr id="6" name="ID_35C88457E03849B6964840E14A64A08D" descr="core_image_url__exec_download_910512711"/>
        <xdr:cNvPicPr/>
      </xdr:nvPicPr>
      <xdr:blipFill>
        <a:blip r:embed="rId5"/>
        <a:srcRect/>
        <a:stretch>
          <a:fillRect/>
        </a:stretch>
      </xdr:blipFill>
      <xdr:spPr>
        <a:xfrm>
          <a:off x="0" y="0"/>
          <a:ext cx="10058400" cy="4991735"/>
        </a:xfrm>
        <a:prstGeom prst="rect">
          <a:avLst/>
        </a:prstGeom>
        <a:noFill/>
        <a:ln>
          <a:noFill/>
        </a:ln>
        <a:effectLst/>
      </xdr:spPr>
    </xdr:pic>
  </etc:cellImage>
  <etc:cellImage>
    <xdr:pic>
      <xdr:nvPicPr>
        <xdr:cNvPr id="7" name="ID_BD2B7798C2724910A0F076C16731CF12" descr="core_image_url__exec_download_4198331003"/>
        <xdr:cNvPicPr/>
      </xdr:nvPicPr>
      <xdr:blipFill>
        <a:blip r:embed="rId6"/>
        <a:srcRect/>
        <a:stretch>
          <a:fillRect/>
        </a:stretch>
      </xdr:blipFill>
      <xdr:spPr>
        <a:xfrm>
          <a:off x="0" y="0"/>
          <a:ext cx="4895850" cy="2724150"/>
        </a:xfrm>
        <a:prstGeom prst="rect">
          <a:avLst/>
        </a:prstGeom>
        <a:noFill/>
        <a:ln>
          <a:noFill/>
        </a:ln>
        <a:effectLst/>
      </xdr:spPr>
    </xdr:pic>
  </etc:cellImage>
  <etc:cellImage>
    <xdr:pic>
      <xdr:nvPicPr>
        <xdr:cNvPr id="8" name="ID_AB4CB5DDD73F4AE098517809CD13F60E" descr="core_image_url__exec_download_3132892147"/>
        <xdr:cNvPicPr/>
      </xdr:nvPicPr>
      <xdr:blipFill>
        <a:blip r:embed="rId7"/>
        <a:srcRect/>
        <a:stretch>
          <a:fillRect/>
        </a:stretch>
      </xdr:blipFill>
      <xdr:spPr>
        <a:xfrm>
          <a:off x="0" y="0"/>
          <a:ext cx="8772525" cy="3162300"/>
        </a:xfrm>
        <a:prstGeom prst="rect">
          <a:avLst/>
        </a:prstGeom>
        <a:noFill/>
        <a:ln>
          <a:noFill/>
        </a:ln>
        <a:effectLst/>
      </xdr:spPr>
    </xdr:pic>
  </etc:cellImage>
  <etc:cellImage>
    <xdr:pic>
      <xdr:nvPicPr>
        <xdr:cNvPr id="9" name="ID_F82DA28A20B0485B90A84CA2ED034CD6" descr="core_image_url__exec_download_2899151588"/>
        <xdr:cNvPicPr/>
      </xdr:nvPicPr>
      <xdr:blipFill>
        <a:blip r:embed="rId8"/>
        <a:srcRect/>
        <a:stretch>
          <a:fillRect/>
        </a:stretch>
      </xdr:blipFill>
      <xdr:spPr>
        <a:xfrm>
          <a:off x="0" y="0"/>
          <a:ext cx="8410575" cy="3790950"/>
        </a:xfrm>
        <a:prstGeom prst="rect">
          <a:avLst/>
        </a:prstGeom>
        <a:noFill/>
        <a:ln>
          <a:noFill/>
        </a:ln>
        <a:effectLst/>
      </xdr:spPr>
    </xdr:pic>
  </etc:cellImage>
  <etc:cellImage>
    <xdr:pic>
      <xdr:nvPicPr>
        <xdr:cNvPr id="10" name="ID_83ED5CF4913F4A24872508FCE1CD4D08" descr="core_image_url__exec_download_2876807552"/>
        <xdr:cNvPicPr/>
      </xdr:nvPicPr>
      <xdr:blipFill>
        <a:blip r:embed="rId9"/>
        <a:srcRect/>
        <a:stretch>
          <a:fillRect/>
        </a:stretch>
      </xdr:blipFill>
      <xdr:spPr>
        <a:xfrm>
          <a:off x="0" y="0"/>
          <a:ext cx="8410575" cy="5610225"/>
        </a:xfrm>
        <a:prstGeom prst="rect">
          <a:avLst/>
        </a:prstGeom>
        <a:noFill/>
        <a:ln>
          <a:noFill/>
        </a:ln>
        <a:effectLst/>
      </xdr:spPr>
    </xdr:pic>
  </etc:cellImage>
  <etc:cellImage>
    <xdr:pic>
      <xdr:nvPicPr>
        <xdr:cNvPr id="11" name="ID_F38A744C861D45AFA90382EFAEFBF1FC" descr="core_image_url__exec_download_2545933450"/>
        <xdr:cNvPicPr/>
      </xdr:nvPicPr>
      <xdr:blipFill>
        <a:blip r:embed="rId9"/>
        <a:srcRect/>
        <a:stretch>
          <a:fillRect/>
        </a:stretch>
      </xdr:blipFill>
      <xdr:spPr>
        <a:xfrm>
          <a:off x="0" y="0"/>
          <a:ext cx="8410575" cy="5610225"/>
        </a:xfrm>
        <a:prstGeom prst="rect">
          <a:avLst/>
        </a:prstGeom>
        <a:noFill/>
        <a:ln>
          <a:noFill/>
        </a:ln>
        <a:effectLst/>
      </xdr:spPr>
    </xdr:pic>
  </etc:cellImage>
  <etc:cellImage>
    <xdr:pic>
      <xdr:nvPicPr>
        <xdr:cNvPr id="12" name="ID_B6EDBE04C0314523A77183B953D51BB1" descr="core_image_url__exec_download_1618856292"/>
        <xdr:cNvPicPr/>
      </xdr:nvPicPr>
      <xdr:blipFill>
        <a:blip r:embed="rId10"/>
        <a:srcRect/>
        <a:stretch>
          <a:fillRect/>
        </a:stretch>
      </xdr:blipFill>
      <xdr:spPr>
        <a:xfrm>
          <a:off x="0" y="0"/>
          <a:ext cx="10058400" cy="5003165"/>
        </a:xfrm>
        <a:prstGeom prst="rect">
          <a:avLst/>
        </a:prstGeom>
        <a:noFill/>
        <a:ln>
          <a:noFill/>
        </a:ln>
        <a:effectLst/>
      </xdr:spPr>
    </xdr:pic>
  </etc:cellImage>
  <etc:cellImage>
    <xdr:pic>
      <xdr:nvPicPr>
        <xdr:cNvPr id="13" name="ID_230FE4F1E51D45C9A2D7817A5C17DFDC" descr="core_image_url__exec_download_967645434"/>
        <xdr:cNvPicPr/>
      </xdr:nvPicPr>
      <xdr:blipFill>
        <a:blip r:embed="rId11"/>
        <a:srcRect/>
        <a:stretch>
          <a:fillRect/>
        </a:stretch>
      </xdr:blipFill>
      <xdr:spPr>
        <a:xfrm>
          <a:off x="0" y="0"/>
          <a:ext cx="8772525" cy="3590925"/>
        </a:xfrm>
        <a:prstGeom prst="rect">
          <a:avLst/>
        </a:prstGeom>
        <a:noFill/>
        <a:ln>
          <a:noFill/>
        </a:ln>
        <a:effectLst/>
      </xdr:spPr>
    </xdr:pic>
  </etc:cellImage>
  <etc:cellImage>
    <xdr:pic>
      <xdr:nvPicPr>
        <xdr:cNvPr id="14" name="ID_B60DE9C922FE4EDFB40F337BDDDA82E4" descr="core_image_url__exec_download_2027387427"/>
        <xdr:cNvPicPr/>
      </xdr:nvPicPr>
      <xdr:blipFill>
        <a:blip r:embed="rId5"/>
        <a:srcRect/>
        <a:stretch>
          <a:fillRect/>
        </a:stretch>
      </xdr:blipFill>
      <xdr:spPr>
        <a:xfrm>
          <a:off x="0" y="0"/>
          <a:ext cx="10058400" cy="4991735"/>
        </a:xfrm>
        <a:prstGeom prst="rect">
          <a:avLst/>
        </a:prstGeom>
        <a:noFill/>
        <a:ln>
          <a:noFill/>
        </a:ln>
        <a:effectLst/>
      </xdr:spPr>
    </xdr:pic>
  </etc:cellImage>
  <etc:cellImage>
    <xdr:pic>
      <xdr:nvPicPr>
        <xdr:cNvPr id="15" name="ID_A042C4A38AF14732A74DB1E0A12E6F9E" descr="core_image_url__exec_download_935625634"/>
        <xdr:cNvPicPr/>
      </xdr:nvPicPr>
      <xdr:blipFill>
        <a:blip r:embed="rId12"/>
        <a:srcRect/>
        <a:stretch>
          <a:fillRect/>
        </a:stretch>
      </xdr:blipFill>
      <xdr:spPr>
        <a:xfrm>
          <a:off x="0" y="0"/>
          <a:ext cx="10058400" cy="6221095"/>
        </a:xfrm>
        <a:prstGeom prst="rect">
          <a:avLst/>
        </a:prstGeom>
        <a:noFill/>
        <a:ln>
          <a:noFill/>
        </a:ln>
        <a:effectLst/>
      </xdr:spPr>
    </xdr:pic>
  </etc:cellImage>
  <etc:cellImage>
    <xdr:pic>
      <xdr:nvPicPr>
        <xdr:cNvPr id="16" name="ID_E739DBBE4B49496F80F34325B96D5E04" descr="core_image_url__exec_download_2857436984"/>
        <xdr:cNvPicPr/>
      </xdr:nvPicPr>
      <xdr:blipFill>
        <a:blip r:embed="rId13"/>
        <a:srcRect/>
        <a:stretch>
          <a:fillRect/>
        </a:stretch>
      </xdr:blipFill>
      <xdr:spPr>
        <a:xfrm>
          <a:off x="0" y="0"/>
          <a:ext cx="10058400" cy="7529195"/>
        </a:xfrm>
        <a:prstGeom prst="rect">
          <a:avLst/>
        </a:prstGeom>
        <a:noFill/>
        <a:ln>
          <a:noFill/>
        </a:ln>
        <a:effectLst/>
      </xdr:spPr>
    </xdr:pic>
  </etc:cellImage>
  <etc:cellImage>
    <xdr:pic>
      <xdr:nvPicPr>
        <xdr:cNvPr id="17" name="ID_9691E063971E4A658C8C8C8E41F85786" descr="core_image_url__exec_download_120959737"/>
        <xdr:cNvPicPr/>
      </xdr:nvPicPr>
      <xdr:blipFill>
        <a:blip r:embed="rId14"/>
        <a:srcRect/>
        <a:stretch>
          <a:fillRect/>
        </a:stretch>
      </xdr:blipFill>
      <xdr:spPr>
        <a:xfrm>
          <a:off x="0" y="0"/>
          <a:ext cx="10058400" cy="8037195"/>
        </a:xfrm>
        <a:prstGeom prst="rect">
          <a:avLst/>
        </a:prstGeom>
        <a:noFill/>
        <a:ln>
          <a:noFill/>
        </a:ln>
        <a:effectLst/>
      </xdr:spPr>
    </xdr:pic>
  </etc:cellImage>
  <etc:cellImage>
    <xdr:pic>
      <xdr:nvPicPr>
        <xdr:cNvPr id="18" name="ID_C755A34FA2F942C7BDC801F701807077" descr="core_image_url__exec_download_2321948256"/>
        <xdr:cNvPicPr/>
      </xdr:nvPicPr>
      <xdr:blipFill>
        <a:blip r:embed="rId3"/>
        <a:srcRect/>
        <a:stretch>
          <a:fillRect/>
        </a:stretch>
      </xdr:blipFill>
      <xdr:spPr>
        <a:xfrm>
          <a:off x="0" y="0"/>
          <a:ext cx="7200900" cy="8877300"/>
        </a:xfrm>
        <a:prstGeom prst="rect">
          <a:avLst/>
        </a:prstGeom>
        <a:noFill/>
        <a:ln>
          <a:noFill/>
        </a:ln>
        <a:effectLst/>
      </xdr:spPr>
    </xdr:pic>
  </etc:cellImage>
  <etc:cellImage>
    <xdr:pic>
      <xdr:nvPicPr>
        <xdr:cNvPr id="19" name="ID_DAB54F52E192477694EDCB257D0AD829" descr="core_image_url__exec_download_1903056496"/>
        <xdr:cNvPicPr/>
      </xdr:nvPicPr>
      <xdr:blipFill>
        <a:blip r:embed="rId15"/>
        <a:srcRect/>
        <a:stretch>
          <a:fillRect/>
        </a:stretch>
      </xdr:blipFill>
      <xdr:spPr>
        <a:xfrm>
          <a:off x="0" y="0"/>
          <a:ext cx="7410450" cy="3933825"/>
        </a:xfrm>
        <a:prstGeom prst="rect">
          <a:avLst/>
        </a:prstGeom>
        <a:noFill/>
        <a:ln>
          <a:noFill/>
        </a:ln>
        <a:effectLst/>
      </xdr:spPr>
    </xdr:pic>
  </etc:cellImage>
  <etc:cellImage>
    <xdr:pic>
      <xdr:nvPicPr>
        <xdr:cNvPr id="20" name="ID_A1A663EDE05B4E09B3999ECECC396D37" descr="core_image_url__exec_download_1526662041"/>
        <xdr:cNvPicPr/>
      </xdr:nvPicPr>
      <xdr:blipFill>
        <a:blip r:embed="rId11"/>
        <a:srcRect/>
        <a:stretch>
          <a:fillRect/>
        </a:stretch>
      </xdr:blipFill>
      <xdr:spPr>
        <a:xfrm>
          <a:off x="0" y="0"/>
          <a:ext cx="8772525" cy="3590925"/>
        </a:xfrm>
        <a:prstGeom prst="rect">
          <a:avLst/>
        </a:prstGeom>
        <a:noFill/>
        <a:ln>
          <a:noFill/>
        </a:ln>
        <a:effectLst/>
      </xdr:spPr>
    </xdr:pic>
  </etc:cellImage>
  <etc:cellImage>
    <xdr:pic>
      <xdr:nvPicPr>
        <xdr:cNvPr id="21" name="ID_4C5CA0793B80444AB23A3F3CE666DDCF" descr="core_image_url__exec_download_3186833195"/>
        <xdr:cNvPicPr/>
      </xdr:nvPicPr>
      <xdr:blipFill>
        <a:blip r:embed="rId16"/>
        <a:srcRect/>
        <a:stretch>
          <a:fillRect/>
        </a:stretch>
      </xdr:blipFill>
      <xdr:spPr>
        <a:xfrm>
          <a:off x="0" y="0"/>
          <a:ext cx="10058400" cy="5038090"/>
        </a:xfrm>
        <a:prstGeom prst="rect">
          <a:avLst/>
        </a:prstGeom>
        <a:noFill/>
        <a:ln>
          <a:noFill/>
        </a:ln>
        <a:effectLst/>
      </xdr:spPr>
    </xdr:pic>
  </etc:cellImage>
  <etc:cellImage>
    <xdr:pic>
      <xdr:nvPicPr>
        <xdr:cNvPr id="22" name="ID_DBF8A51A55824DF6A059CD358DFBDEF3" descr="core_image_url__exec_download_2688182233"/>
        <xdr:cNvPicPr/>
      </xdr:nvPicPr>
      <xdr:blipFill>
        <a:blip r:embed="rId17"/>
        <a:srcRect/>
        <a:stretch>
          <a:fillRect/>
        </a:stretch>
      </xdr:blipFill>
      <xdr:spPr>
        <a:xfrm>
          <a:off x="0" y="0"/>
          <a:ext cx="10057765" cy="6176010"/>
        </a:xfrm>
        <a:prstGeom prst="rect">
          <a:avLst/>
        </a:prstGeom>
        <a:noFill/>
        <a:ln>
          <a:noFill/>
        </a:ln>
        <a:effectLst/>
      </xdr:spPr>
    </xdr:pic>
  </etc:cellImage>
  <etc:cellImage>
    <xdr:pic>
      <xdr:nvPicPr>
        <xdr:cNvPr id="23" name="ID_38CF20E14C954AAFA395CE6AD6FD1051" descr="core_image_url__exec_download_1225699423"/>
        <xdr:cNvPicPr/>
      </xdr:nvPicPr>
      <xdr:blipFill>
        <a:blip r:embed="rId18"/>
        <a:srcRect/>
        <a:stretch>
          <a:fillRect/>
        </a:stretch>
      </xdr:blipFill>
      <xdr:spPr>
        <a:xfrm>
          <a:off x="0" y="0"/>
          <a:ext cx="10057765" cy="4395470"/>
        </a:xfrm>
        <a:prstGeom prst="rect">
          <a:avLst/>
        </a:prstGeom>
        <a:noFill/>
        <a:ln>
          <a:noFill/>
        </a:ln>
        <a:effectLst/>
      </xdr:spPr>
    </xdr:pic>
  </etc:cellImage>
  <etc:cellImage>
    <xdr:pic>
      <xdr:nvPicPr>
        <xdr:cNvPr id="24" name="ID_1F176AFF029C4DC597952B3DCF82326C" descr="core_image_url__exec_download_1930487260"/>
        <xdr:cNvPicPr/>
      </xdr:nvPicPr>
      <xdr:blipFill>
        <a:blip r:embed="rId3"/>
        <a:srcRect/>
        <a:stretch>
          <a:fillRect/>
        </a:stretch>
      </xdr:blipFill>
      <xdr:spPr>
        <a:xfrm>
          <a:off x="0" y="0"/>
          <a:ext cx="7200900" cy="8877300"/>
        </a:xfrm>
        <a:prstGeom prst="rect">
          <a:avLst/>
        </a:prstGeom>
        <a:noFill/>
        <a:ln>
          <a:noFill/>
        </a:ln>
        <a:effectLst/>
      </xdr:spPr>
    </xdr:pic>
  </etc:cellImage>
  <etc:cellImage>
    <xdr:pic>
      <xdr:nvPicPr>
        <xdr:cNvPr id="25" name="ID_47704B389791404580381208CA15D2B5" descr="core_image_url__exec_download_1742979058"/>
        <xdr:cNvPicPr/>
      </xdr:nvPicPr>
      <xdr:blipFill>
        <a:blip r:embed="rId17"/>
        <a:srcRect/>
        <a:stretch>
          <a:fillRect/>
        </a:stretch>
      </xdr:blipFill>
      <xdr:spPr>
        <a:xfrm>
          <a:off x="0" y="0"/>
          <a:ext cx="10057765" cy="6176010"/>
        </a:xfrm>
        <a:prstGeom prst="rect">
          <a:avLst/>
        </a:prstGeom>
        <a:noFill/>
        <a:ln>
          <a:noFill/>
        </a:ln>
        <a:effectLst/>
      </xdr:spPr>
    </xdr:pic>
  </etc:cellImage>
  <etc:cellImage>
    <xdr:pic>
      <xdr:nvPicPr>
        <xdr:cNvPr id="26" name="ID_C4003947537E4E1D86FC301A7E7D0BE2" descr="core_image_url__exec_download_1724542078"/>
        <xdr:cNvPicPr/>
      </xdr:nvPicPr>
      <xdr:blipFill>
        <a:blip r:embed="rId10"/>
        <a:srcRect/>
        <a:stretch>
          <a:fillRect/>
        </a:stretch>
      </xdr:blipFill>
      <xdr:spPr>
        <a:xfrm>
          <a:off x="0" y="0"/>
          <a:ext cx="10058400" cy="5003165"/>
        </a:xfrm>
        <a:prstGeom prst="rect">
          <a:avLst/>
        </a:prstGeom>
        <a:noFill/>
        <a:ln>
          <a:noFill/>
        </a:ln>
        <a:effectLst/>
      </xdr:spPr>
    </xdr:pic>
  </etc:cellImage>
  <etc:cellImage>
    <xdr:pic>
      <xdr:nvPicPr>
        <xdr:cNvPr id="27" name="ID_D3668E078A2D4CEEAD97454C42CE88A8" descr="core_image_url__exec_download_3980387559"/>
        <xdr:cNvPicPr/>
      </xdr:nvPicPr>
      <xdr:blipFill>
        <a:blip r:embed="rId19"/>
        <a:srcRect/>
        <a:stretch>
          <a:fillRect/>
        </a:stretch>
      </xdr:blipFill>
      <xdr:spPr>
        <a:xfrm>
          <a:off x="0" y="0"/>
          <a:ext cx="1905000" cy="1428750"/>
        </a:xfrm>
        <a:prstGeom prst="rect">
          <a:avLst/>
        </a:prstGeom>
        <a:noFill/>
        <a:ln>
          <a:noFill/>
        </a:ln>
        <a:effectLst/>
      </xdr:spPr>
    </xdr:pic>
  </etc:cellImage>
  <etc:cellImage>
    <xdr:pic>
      <xdr:nvPicPr>
        <xdr:cNvPr id="28" name="ID_5DC97E39FA2544EBA3AAD82CF8DF068D" descr="core_image_url__exec_download_415275389"/>
        <xdr:cNvPicPr/>
      </xdr:nvPicPr>
      <xdr:blipFill>
        <a:blip r:embed="rId1"/>
        <a:srcRect/>
        <a:stretch>
          <a:fillRect/>
        </a:stretch>
      </xdr:blipFill>
      <xdr:spPr>
        <a:xfrm>
          <a:off x="0" y="0"/>
          <a:ext cx="10058400" cy="5793740"/>
        </a:xfrm>
        <a:prstGeom prst="rect">
          <a:avLst/>
        </a:prstGeom>
        <a:noFill/>
        <a:ln>
          <a:noFill/>
        </a:ln>
        <a:effectLst/>
      </xdr:spPr>
    </xdr:pic>
  </etc:cellImage>
  <etc:cellImage>
    <xdr:pic>
      <xdr:nvPicPr>
        <xdr:cNvPr id="29" name="ID_05A1DAE6BD934CFA9085B2F95455F81A" descr="core_image_url__exec_download_3032203131"/>
        <xdr:cNvPicPr/>
      </xdr:nvPicPr>
      <xdr:blipFill>
        <a:blip r:embed="rId2"/>
        <a:srcRect/>
        <a:stretch>
          <a:fillRect/>
        </a:stretch>
      </xdr:blipFill>
      <xdr:spPr>
        <a:xfrm>
          <a:off x="0" y="0"/>
          <a:ext cx="10058400" cy="4499610"/>
        </a:xfrm>
        <a:prstGeom prst="rect">
          <a:avLst/>
        </a:prstGeom>
        <a:noFill/>
        <a:ln>
          <a:noFill/>
        </a:ln>
        <a:effectLst/>
      </xdr:spPr>
    </xdr:pic>
  </etc:cellImage>
  <etc:cellImage>
    <xdr:pic>
      <xdr:nvPicPr>
        <xdr:cNvPr id="30" name="ID_477F32BC063A4DAE9D764740750291DB" descr="core_image_url__exec_download_3614850101"/>
        <xdr:cNvPicPr/>
      </xdr:nvPicPr>
      <xdr:blipFill>
        <a:blip r:embed="rId14"/>
        <a:srcRect/>
        <a:stretch>
          <a:fillRect/>
        </a:stretch>
      </xdr:blipFill>
      <xdr:spPr>
        <a:xfrm>
          <a:off x="0" y="0"/>
          <a:ext cx="10058400" cy="8037195"/>
        </a:xfrm>
        <a:prstGeom prst="rect">
          <a:avLst/>
        </a:prstGeom>
        <a:noFill/>
        <a:ln>
          <a:noFill/>
        </a:ln>
        <a:effectLst/>
      </xdr:spPr>
    </xdr:pic>
  </etc:cellImage>
  <etc:cellImage>
    <xdr:pic>
      <xdr:nvPicPr>
        <xdr:cNvPr id="31" name="ID_D16892DD4E6B49AB90FF01D65855B722" descr="core_image_url__exec_download_3381105555"/>
        <xdr:cNvPicPr/>
      </xdr:nvPicPr>
      <xdr:blipFill>
        <a:blip r:embed="rId9"/>
        <a:srcRect/>
        <a:stretch>
          <a:fillRect/>
        </a:stretch>
      </xdr:blipFill>
      <xdr:spPr>
        <a:xfrm>
          <a:off x="0" y="0"/>
          <a:ext cx="8410575" cy="5610225"/>
        </a:xfrm>
        <a:prstGeom prst="rect">
          <a:avLst/>
        </a:prstGeom>
        <a:noFill/>
        <a:ln>
          <a:noFill/>
        </a:ln>
        <a:effectLst/>
      </xdr:spPr>
    </xdr:pic>
  </etc:cellImage>
  <etc:cellImage>
    <xdr:pic>
      <xdr:nvPicPr>
        <xdr:cNvPr id="32" name="ID_97AAFD0925E9465FB0EE0CEB02BFCA1E" descr="core_image_url__exec_download_1709497617"/>
        <xdr:cNvPicPr/>
      </xdr:nvPicPr>
      <xdr:blipFill>
        <a:blip r:embed="rId8"/>
        <a:srcRect/>
        <a:stretch>
          <a:fillRect/>
        </a:stretch>
      </xdr:blipFill>
      <xdr:spPr>
        <a:xfrm>
          <a:off x="0" y="0"/>
          <a:ext cx="8410575" cy="3790950"/>
        </a:xfrm>
        <a:prstGeom prst="rect">
          <a:avLst/>
        </a:prstGeom>
        <a:noFill/>
        <a:ln>
          <a:noFill/>
        </a:ln>
        <a:effectLst/>
      </xdr:spPr>
    </xdr:pic>
  </etc:cellImage>
  <etc:cellImage>
    <xdr:pic>
      <xdr:nvPicPr>
        <xdr:cNvPr id="33" name="ID_F78C792D32DD4BB680FFB8ED534FA084" descr="core_image_url__exec_download_3831970459"/>
        <xdr:cNvPicPr/>
      </xdr:nvPicPr>
      <xdr:blipFill>
        <a:blip r:embed="rId6"/>
        <a:srcRect/>
        <a:stretch>
          <a:fillRect/>
        </a:stretch>
      </xdr:blipFill>
      <xdr:spPr>
        <a:xfrm>
          <a:off x="0" y="0"/>
          <a:ext cx="4895850" cy="2724150"/>
        </a:xfrm>
        <a:prstGeom prst="rect">
          <a:avLst/>
        </a:prstGeom>
        <a:noFill/>
        <a:ln>
          <a:noFill/>
        </a:ln>
        <a:effectLst/>
      </xdr:spPr>
    </xdr:pic>
  </etc:cellImage>
  <etc:cellImage>
    <xdr:pic>
      <xdr:nvPicPr>
        <xdr:cNvPr id="34" name="ID_CCC2025225FF450B997DC342021A7EE8" descr="core_image_url__exec_download_2161764917"/>
        <xdr:cNvPicPr/>
      </xdr:nvPicPr>
      <xdr:blipFill>
        <a:blip r:embed="rId20"/>
        <a:srcRect/>
        <a:stretch>
          <a:fillRect/>
        </a:stretch>
      </xdr:blipFill>
      <xdr:spPr>
        <a:xfrm>
          <a:off x="0" y="0"/>
          <a:ext cx="10058400" cy="3801745"/>
        </a:xfrm>
        <a:prstGeom prst="rect">
          <a:avLst/>
        </a:prstGeom>
        <a:noFill/>
        <a:ln>
          <a:noFill/>
        </a:ln>
        <a:effectLst/>
      </xdr:spPr>
    </xdr:pic>
  </etc:cellImage>
  <etc:cellImage>
    <xdr:pic>
      <xdr:nvPicPr>
        <xdr:cNvPr id="35" name="ID_D262B4796BB6418EB390B79EE7BEE769" descr="core_image_url__exec_download_3692946175"/>
        <xdr:cNvPicPr/>
      </xdr:nvPicPr>
      <xdr:blipFill>
        <a:blip r:embed="rId21"/>
        <a:srcRect/>
        <a:stretch>
          <a:fillRect/>
        </a:stretch>
      </xdr:blipFill>
      <xdr:spPr>
        <a:xfrm>
          <a:off x="0" y="0"/>
          <a:ext cx="10058400" cy="4656455"/>
        </a:xfrm>
        <a:prstGeom prst="rect">
          <a:avLst/>
        </a:prstGeom>
        <a:noFill/>
        <a:ln>
          <a:noFill/>
        </a:ln>
        <a:effectLst/>
      </xdr:spPr>
    </xdr:pic>
  </etc:cellImage>
  <etc:cellImage>
    <xdr:pic>
      <xdr:nvPicPr>
        <xdr:cNvPr id="36" name="ID_23FD7454968649C1A7BFADC984CA460A" descr="core_image_url__exec_download_1126106925"/>
        <xdr:cNvPicPr/>
      </xdr:nvPicPr>
      <xdr:blipFill>
        <a:blip r:embed="rId22"/>
        <a:srcRect/>
        <a:stretch>
          <a:fillRect/>
        </a:stretch>
      </xdr:blipFill>
      <xdr:spPr>
        <a:xfrm>
          <a:off x="0" y="0"/>
          <a:ext cx="10058400" cy="4860925"/>
        </a:xfrm>
        <a:prstGeom prst="rect">
          <a:avLst/>
        </a:prstGeom>
        <a:noFill/>
        <a:ln>
          <a:noFill/>
        </a:ln>
        <a:effectLst/>
      </xdr:spPr>
    </xdr:pic>
  </etc:cellImage>
  <etc:cellImage>
    <xdr:pic>
      <xdr:nvPicPr>
        <xdr:cNvPr id="37" name="ID_C0F5FC662BBD40BEA8F21C4BC5D892EA" descr="core_image_url__exec_download_1758975323"/>
        <xdr:cNvPicPr/>
      </xdr:nvPicPr>
      <xdr:blipFill>
        <a:blip r:embed="rId23"/>
        <a:srcRect/>
        <a:stretch>
          <a:fillRect/>
        </a:stretch>
      </xdr:blipFill>
      <xdr:spPr>
        <a:xfrm>
          <a:off x="0" y="0"/>
          <a:ext cx="9753600" cy="7343775"/>
        </a:xfrm>
        <a:prstGeom prst="rect">
          <a:avLst/>
        </a:prstGeom>
        <a:noFill/>
        <a:ln>
          <a:noFill/>
        </a:ln>
        <a:effectLst/>
      </xdr:spPr>
    </xdr:pic>
  </etc:cellImage>
  <etc:cellImage>
    <xdr:pic>
      <xdr:nvPicPr>
        <xdr:cNvPr id="38" name="ID_DB3842336AC64E7E8C3D5853B6A2E3F5" descr="core_image_url__exec_download_3811319029"/>
        <xdr:cNvPicPr/>
      </xdr:nvPicPr>
      <xdr:blipFill>
        <a:blip r:embed="rId21"/>
        <a:srcRect/>
        <a:stretch>
          <a:fillRect/>
        </a:stretch>
      </xdr:blipFill>
      <xdr:spPr>
        <a:xfrm>
          <a:off x="0" y="0"/>
          <a:ext cx="10058400" cy="4656455"/>
        </a:xfrm>
        <a:prstGeom prst="rect">
          <a:avLst/>
        </a:prstGeom>
        <a:noFill/>
        <a:ln>
          <a:noFill/>
        </a:ln>
        <a:effectLst/>
      </xdr:spPr>
    </xdr:pic>
  </etc:cellImage>
  <etc:cellImage>
    <xdr:pic>
      <xdr:nvPicPr>
        <xdr:cNvPr id="39" name="ID_6D3293C96B3848C5BEED4ABBE386EF36" descr="core_image_url__exec_download_3193366134"/>
        <xdr:cNvPicPr/>
      </xdr:nvPicPr>
      <xdr:blipFill>
        <a:blip r:embed="rId16"/>
        <a:srcRect/>
        <a:stretch>
          <a:fillRect/>
        </a:stretch>
      </xdr:blipFill>
      <xdr:spPr>
        <a:xfrm>
          <a:off x="0" y="0"/>
          <a:ext cx="10058400" cy="5038090"/>
        </a:xfrm>
        <a:prstGeom prst="rect">
          <a:avLst/>
        </a:prstGeom>
        <a:noFill/>
        <a:ln>
          <a:noFill/>
        </a:ln>
        <a:effectLst/>
      </xdr:spPr>
    </xdr:pic>
  </etc:cellImage>
  <etc:cellImage>
    <xdr:pic>
      <xdr:nvPicPr>
        <xdr:cNvPr id="40" name="ID_A088FC58C59C4D85937E38A72254E5A3" descr="core_image_url__exec_download_677837060"/>
        <xdr:cNvPicPr/>
      </xdr:nvPicPr>
      <xdr:blipFill>
        <a:blip r:embed="rId2"/>
        <a:srcRect/>
        <a:stretch>
          <a:fillRect/>
        </a:stretch>
      </xdr:blipFill>
      <xdr:spPr>
        <a:xfrm>
          <a:off x="0" y="0"/>
          <a:ext cx="10058400" cy="4499610"/>
        </a:xfrm>
        <a:prstGeom prst="rect">
          <a:avLst/>
        </a:prstGeom>
        <a:noFill/>
        <a:ln>
          <a:noFill/>
        </a:ln>
        <a:effectLst/>
      </xdr:spPr>
    </xdr:pic>
  </etc:cellImage>
  <etc:cellImage>
    <xdr:pic>
      <xdr:nvPicPr>
        <xdr:cNvPr id="41" name="ID_B94886B068234A6BA55EA373DA3F97FA" descr="core_image_url__exec_download_1994254741"/>
        <xdr:cNvPicPr/>
      </xdr:nvPicPr>
      <xdr:blipFill>
        <a:blip r:embed="rId20"/>
        <a:srcRect/>
        <a:stretch>
          <a:fillRect/>
        </a:stretch>
      </xdr:blipFill>
      <xdr:spPr>
        <a:xfrm>
          <a:off x="0" y="0"/>
          <a:ext cx="10058400" cy="3801745"/>
        </a:xfrm>
        <a:prstGeom prst="rect">
          <a:avLst/>
        </a:prstGeom>
        <a:noFill/>
        <a:ln>
          <a:noFill/>
        </a:ln>
        <a:effectLst/>
      </xdr:spPr>
    </xdr:pic>
  </etc:cellImage>
  <etc:cellImage>
    <xdr:pic>
      <xdr:nvPicPr>
        <xdr:cNvPr id="42" name="ID_2E3C8C0A0C9344C0BA77B178DC62087E" descr="core_image_url__exec_download_1453106332"/>
        <xdr:cNvPicPr/>
      </xdr:nvPicPr>
      <xdr:blipFill>
        <a:blip r:embed="rId24"/>
        <a:srcRect/>
        <a:stretch>
          <a:fillRect/>
        </a:stretch>
      </xdr:blipFill>
      <xdr:spPr>
        <a:xfrm>
          <a:off x="0" y="0"/>
          <a:ext cx="7553325" cy="2943225"/>
        </a:xfrm>
        <a:prstGeom prst="rect">
          <a:avLst/>
        </a:prstGeom>
        <a:noFill/>
        <a:ln>
          <a:noFill/>
        </a:ln>
        <a:effectLst/>
      </xdr:spPr>
    </xdr:pic>
  </etc:cellImage>
  <etc:cellImage>
    <xdr:pic>
      <xdr:nvPicPr>
        <xdr:cNvPr id="43" name="ID_810E157F37A74D61B203D4676A5D8FB8" descr="core_image_url__exec_download_103736879"/>
        <xdr:cNvPicPr/>
      </xdr:nvPicPr>
      <xdr:blipFill>
        <a:blip r:embed="rId6"/>
        <a:srcRect/>
        <a:stretch>
          <a:fillRect/>
        </a:stretch>
      </xdr:blipFill>
      <xdr:spPr>
        <a:xfrm>
          <a:off x="0" y="0"/>
          <a:ext cx="4895850" cy="2724150"/>
        </a:xfrm>
        <a:prstGeom prst="rect">
          <a:avLst/>
        </a:prstGeom>
        <a:noFill/>
        <a:ln>
          <a:noFill/>
        </a:ln>
        <a:effectLst/>
      </xdr:spPr>
    </xdr:pic>
  </etc:cellImage>
  <etc:cellImage>
    <xdr:pic>
      <xdr:nvPicPr>
        <xdr:cNvPr id="44" name="ID_CA6B5A322D964FE08889718262D7232B" descr="core_image_url__exec_download_3072105567"/>
        <xdr:cNvPicPr/>
      </xdr:nvPicPr>
      <xdr:blipFill>
        <a:blip r:embed="rId3"/>
        <a:srcRect/>
        <a:stretch>
          <a:fillRect/>
        </a:stretch>
      </xdr:blipFill>
      <xdr:spPr>
        <a:xfrm>
          <a:off x="0" y="0"/>
          <a:ext cx="7200900" cy="8877300"/>
        </a:xfrm>
        <a:prstGeom prst="rect">
          <a:avLst/>
        </a:prstGeom>
        <a:noFill/>
        <a:ln>
          <a:noFill/>
        </a:ln>
        <a:effectLst/>
      </xdr:spPr>
    </xdr:pic>
  </etc:cellImage>
  <etc:cellImage>
    <xdr:pic>
      <xdr:nvPicPr>
        <xdr:cNvPr id="45" name="ID_A45EBC7334644D83A45958421C602358" descr="core_image_url__exec_download_3417866149"/>
        <xdr:cNvPicPr/>
      </xdr:nvPicPr>
      <xdr:blipFill>
        <a:blip r:embed="rId25"/>
        <a:srcRect/>
        <a:stretch>
          <a:fillRect/>
        </a:stretch>
      </xdr:blipFill>
      <xdr:spPr>
        <a:xfrm>
          <a:off x="0" y="0"/>
          <a:ext cx="10058400" cy="4274820"/>
        </a:xfrm>
        <a:prstGeom prst="rect">
          <a:avLst/>
        </a:prstGeom>
        <a:noFill/>
        <a:ln>
          <a:noFill/>
        </a:ln>
        <a:effectLst/>
      </xdr:spPr>
    </xdr:pic>
  </etc:cellImage>
  <etc:cellImage>
    <xdr:pic>
      <xdr:nvPicPr>
        <xdr:cNvPr id="46" name="ID_C9E77C06FE424EE18FDBA05FB9685327" descr="core_image_url__exec_download_1683745667"/>
        <xdr:cNvPicPr/>
      </xdr:nvPicPr>
      <xdr:blipFill>
        <a:blip r:embed="rId15"/>
        <a:srcRect/>
        <a:stretch>
          <a:fillRect/>
        </a:stretch>
      </xdr:blipFill>
      <xdr:spPr>
        <a:xfrm>
          <a:off x="0" y="0"/>
          <a:ext cx="7410450" cy="3933825"/>
        </a:xfrm>
        <a:prstGeom prst="rect">
          <a:avLst/>
        </a:prstGeom>
        <a:noFill/>
        <a:ln>
          <a:noFill/>
        </a:ln>
        <a:effectLst/>
      </xdr:spPr>
    </xdr:pic>
  </etc:cellImage>
  <etc:cellImage>
    <xdr:pic>
      <xdr:nvPicPr>
        <xdr:cNvPr id="47" name="ID_4EB7E914F0A7430A8C3609D00F9D18CA" descr="core_image_url__exec_download_3979474418"/>
        <xdr:cNvPicPr/>
      </xdr:nvPicPr>
      <xdr:blipFill>
        <a:blip r:embed="rId15"/>
        <a:srcRect/>
        <a:stretch>
          <a:fillRect/>
        </a:stretch>
      </xdr:blipFill>
      <xdr:spPr>
        <a:xfrm>
          <a:off x="0" y="0"/>
          <a:ext cx="7410450" cy="3933825"/>
        </a:xfrm>
        <a:prstGeom prst="rect">
          <a:avLst/>
        </a:prstGeom>
        <a:noFill/>
        <a:ln>
          <a:noFill/>
        </a:ln>
        <a:effectLst/>
      </xdr:spPr>
    </xdr:pic>
  </etc:cellImage>
  <etc:cellImage>
    <xdr:pic>
      <xdr:nvPicPr>
        <xdr:cNvPr id="48" name="ID_E052CB605851453CA4F4899562AD6D3B" descr="core_image_url__exec_download_3371988333"/>
        <xdr:cNvPicPr/>
      </xdr:nvPicPr>
      <xdr:blipFill>
        <a:blip r:embed="rId22"/>
        <a:srcRect/>
        <a:stretch>
          <a:fillRect/>
        </a:stretch>
      </xdr:blipFill>
      <xdr:spPr>
        <a:xfrm>
          <a:off x="0" y="0"/>
          <a:ext cx="10058400" cy="4860925"/>
        </a:xfrm>
        <a:prstGeom prst="rect">
          <a:avLst/>
        </a:prstGeom>
        <a:noFill/>
        <a:ln>
          <a:noFill/>
        </a:ln>
        <a:effectLst/>
      </xdr:spPr>
    </xdr:pic>
  </etc:cellImage>
  <etc:cellImage>
    <xdr:pic>
      <xdr:nvPicPr>
        <xdr:cNvPr id="49" name="ID_5F41206B5D2D4F49BEAE4D7C55C76FBA" descr="core_image_url__exec_download_1436435916"/>
        <xdr:cNvPicPr/>
      </xdr:nvPicPr>
      <xdr:blipFill>
        <a:blip r:embed="rId10"/>
        <a:srcRect/>
        <a:stretch>
          <a:fillRect/>
        </a:stretch>
      </xdr:blipFill>
      <xdr:spPr>
        <a:xfrm>
          <a:off x="0" y="0"/>
          <a:ext cx="10058400" cy="5003165"/>
        </a:xfrm>
        <a:prstGeom prst="rect">
          <a:avLst/>
        </a:prstGeom>
        <a:noFill/>
        <a:ln>
          <a:noFill/>
        </a:ln>
        <a:effectLst/>
      </xdr:spPr>
    </xdr:pic>
  </etc:cellImage>
  <etc:cellImage>
    <xdr:pic>
      <xdr:nvPicPr>
        <xdr:cNvPr id="50" name="ID_E3356B96E83B4EDF9555D9CB7EE94DDD" descr="core_image_url__exec_download_478558981"/>
        <xdr:cNvPicPr/>
      </xdr:nvPicPr>
      <xdr:blipFill>
        <a:blip r:embed="rId10"/>
        <a:srcRect/>
        <a:stretch>
          <a:fillRect/>
        </a:stretch>
      </xdr:blipFill>
      <xdr:spPr>
        <a:xfrm>
          <a:off x="0" y="0"/>
          <a:ext cx="10058400" cy="5003165"/>
        </a:xfrm>
        <a:prstGeom prst="rect">
          <a:avLst/>
        </a:prstGeom>
        <a:noFill/>
        <a:ln>
          <a:noFill/>
        </a:ln>
        <a:effectLst/>
      </xdr:spPr>
    </xdr:pic>
  </etc:cellImage>
  <etc:cellImage>
    <xdr:pic>
      <xdr:nvPicPr>
        <xdr:cNvPr id="51" name="ID_8F5AA817BAAA4F3EA0FB23F37199B018" descr="core_image_url__exec_download_704552430"/>
        <xdr:cNvPicPr/>
      </xdr:nvPicPr>
      <xdr:blipFill>
        <a:blip r:embed="rId12"/>
        <a:srcRect/>
        <a:stretch>
          <a:fillRect/>
        </a:stretch>
      </xdr:blipFill>
      <xdr:spPr>
        <a:xfrm>
          <a:off x="0" y="0"/>
          <a:ext cx="10058400" cy="6221095"/>
        </a:xfrm>
        <a:prstGeom prst="rect">
          <a:avLst/>
        </a:prstGeom>
        <a:noFill/>
        <a:ln>
          <a:noFill/>
        </a:ln>
        <a:effectLst/>
      </xdr:spPr>
    </xdr:pic>
  </etc:cellImage>
  <etc:cellImage>
    <xdr:pic>
      <xdr:nvPicPr>
        <xdr:cNvPr id="52" name="ID_1D424621EA5A4781BABC3293E267C239" descr="core_image_url__exec_download_2628619678"/>
        <xdr:cNvPicPr/>
      </xdr:nvPicPr>
      <xdr:blipFill>
        <a:blip r:embed="rId13"/>
        <a:srcRect/>
        <a:stretch>
          <a:fillRect/>
        </a:stretch>
      </xdr:blipFill>
      <xdr:spPr>
        <a:xfrm>
          <a:off x="0" y="0"/>
          <a:ext cx="10058400" cy="7529195"/>
        </a:xfrm>
        <a:prstGeom prst="rect">
          <a:avLst/>
        </a:prstGeom>
        <a:noFill/>
        <a:ln>
          <a:noFill/>
        </a:ln>
        <a:effectLst/>
      </xdr:spPr>
    </xdr:pic>
  </etc:cellImage>
  <etc:cellImage>
    <xdr:pic>
      <xdr:nvPicPr>
        <xdr:cNvPr id="53" name="ID_7F6A8D0EA0384499A17C6B168D950ADE" descr="core_image_url__exec_download_3637151207"/>
        <xdr:cNvPicPr/>
      </xdr:nvPicPr>
      <xdr:blipFill>
        <a:blip r:embed="rId18"/>
        <a:srcRect/>
        <a:stretch>
          <a:fillRect/>
        </a:stretch>
      </xdr:blipFill>
      <xdr:spPr>
        <a:xfrm>
          <a:off x="0" y="0"/>
          <a:ext cx="10057765" cy="4395470"/>
        </a:xfrm>
        <a:prstGeom prst="rect">
          <a:avLst/>
        </a:prstGeom>
        <a:noFill/>
        <a:ln>
          <a:noFill/>
        </a:ln>
        <a:effectLst/>
      </xdr:spPr>
    </xdr:pic>
  </etc:cellImage>
  <etc:cellImage>
    <xdr:pic>
      <xdr:nvPicPr>
        <xdr:cNvPr id="54" name="ID_A2EE4D5FF3714035BAADA79737F442E6" descr="core_image_url__exec_download_100038950"/>
        <xdr:cNvPicPr/>
      </xdr:nvPicPr>
      <xdr:blipFill>
        <a:blip r:embed="rId19"/>
        <a:srcRect/>
        <a:stretch>
          <a:fillRect/>
        </a:stretch>
      </xdr:blipFill>
      <xdr:spPr>
        <a:xfrm>
          <a:off x="0" y="0"/>
          <a:ext cx="1905000" cy="1428750"/>
        </a:xfrm>
        <a:prstGeom prst="rect">
          <a:avLst/>
        </a:prstGeom>
        <a:noFill/>
        <a:ln>
          <a:noFill/>
        </a:ln>
        <a:effectLst/>
      </xdr:spPr>
    </xdr:pic>
  </etc:cellImage>
  <etc:cellImage>
    <xdr:pic>
      <xdr:nvPicPr>
        <xdr:cNvPr id="55" name="ID_0F39A83DE13C4CA59F5CDD97C0FDB065" descr="core_image_url__exec_download_2265479136"/>
        <xdr:cNvPicPr/>
      </xdr:nvPicPr>
      <xdr:blipFill>
        <a:blip r:embed="rId26"/>
        <a:srcRect/>
        <a:stretch>
          <a:fillRect/>
        </a:stretch>
      </xdr:blipFill>
      <xdr:spPr>
        <a:xfrm>
          <a:off x="0" y="0"/>
          <a:ext cx="7639050" cy="5038725"/>
        </a:xfrm>
        <a:prstGeom prst="rect">
          <a:avLst/>
        </a:prstGeom>
        <a:noFill/>
        <a:ln>
          <a:noFill/>
        </a:ln>
        <a:effectLst/>
      </xdr:spPr>
    </xdr:pic>
  </etc:cellImage>
  <etc:cellImage>
    <xdr:pic>
      <xdr:nvPicPr>
        <xdr:cNvPr id="56" name="ID_EAACD4A1DFAA41A6A69D6DB384AA0100" descr="core_image_url__exec_download_1648008612"/>
        <xdr:cNvPicPr/>
      </xdr:nvPicPr>
      <xdr:blipFill>
        <a:blip r:embed="rId4"/>
        <a:srcRect/>
        <a:stretch>
          <a:fillRect/>
        </a:stretch>
      </xdr:blipFill>
      <xdr:spPr>
        <a:xfrm>
          <a:off x="0" y="0"/>
          <a:ext cx="10058400" cy="6071870"/>
        </a:xfrm>
        <a:prstGeom prst="rect">
          <a:avLst/>
        </a:prstGeom>
        <a:noFill/>
        <a:ln>
          <a:noFill/>
        </a:ln>
        <a:effectLst/>
      </xdr:spPr>
    </xdr:pic>
  </etc:cellImage>
  <etc:cellImage>
    <xdr:pic>
      <xdr:nvPicPr>
        <xdr:cNvPr id="57" name="ID_0F993C8D3BC64CCBAC0D3320263DBE88" descr="core_image_url__exec_download_2393404505"/>
        <xdr:cNvPicPr/>
      </xdr:nvPicPr>
      <xdr:blipFill>
        <a:blip r:embed="rId16"/>
        <a:srcRect/>
        <a:stretch>
          <a:fillRect/>
        </a:stretch>
      </xdr:blipFill>
      <xdr:spPr>
        <a:xfrm>
          <a:off x="0" y="0"/>
          <a:ext cx="10058400" cy="5038090"/>
        </a:xfrm>
        <a:prstGeom prst="rect">
          <a:avLst/>
        </a:prstGeom>
        <a:noFill/>
        <a:ln>
          <a:noFill/>
        </a:ln>
        <a:effectLst/>
      </xdr:spPr>
    </xdr:pic>
  </etc:cellImage>
  <etc:cellImage>
    <xdr:pic>
      <xdr:nvPicPr>
        <xdr:cNvPr id="58" name="ID_41E4F2A143794A9AAA8471A960C3574D" descr="core_image_url__exec_download_1251519083"/>
        <xdr:cNvPicPr/>
      </xdr:nvPicPr>
      <xdr:blipFill>
        <a:blip r:embed="rId20"/>
        <a:srcRect/>
        <a:stretch>
          <a:fillRect/>
        </a:stretch>
      </xdr:blipFill>
      <xdr:spPr>
        <a:xfrm>
          <a:off x="0" y="0"/>
          <a:ext cx="10058400" cy="3801745"/>
        </a:xfrm>
        <a:prstGeom prst="rect">
          <a:avLst/>
        </a:prstGeom>
        <a:noFill/>
        <a:ln>
          <a:noFill/>
        </a:ln>
        <a:effectLst/>
      </xdr:spPr>
    </xdr:pic>
  </etc:cellImage>
  <etc:cellImage>
    <xdr:pic>
      <xdr:nvPicPr>
        <xdr:cNvPr id="59" name="ID_4C95597409654100B511520732112BC0" descr="core_image_url__exec_download_3337027340"/>
        <xdr:cNvPicPr/>
      </xdr:nvPicPr>
      <xdr:blipFill>
        <a:blip r:embed="rId13"/>
        <a:srcRect/>
        <a:stretch>
          <a:fillRect/>
        </a:stretch>
      </xdr:blipFill>
      <xdr:spPr>
        <a:xfrm>
          <a:off x="0" y="0"/>
          <a:ext cx="10058400" cy="7529195"/>
        </a:xfrm>
        <a:prstGeom prst="rect">
          <a:avLst/>
        </a:prstGeom>
        <a:noFill/>
        <a:ln>
          <a:noFill/>
        </a:ln>
        <a:effectLst/>
      </xdr:spPr>
    </xdr:pic>
  </etc:cellImage>
  <etc:cellImage>
    <xdr:pic>
      <xdr:nvPicPr>
        <xdr:cNvPr id="60" name="ID_5D28F58A71014580BF5CB125969A08F1" descr="core_image_url__exec_download_849315802"/>
        <xdr:cNvPicPr/>
      </xdr:nvPicPr>
      <xdr:blipFill>
        <a:blip r:embed="rId22"/>
        <a:srcRect/>
        <a:stretch>
          <a:fillRect/>
        </a:stretch>
      </xdr:blipFill>
      <xdr:spPr>
        <a:xfrm>
          <a:off x="0" y="0"/>
          <a:ext cx="10058400" cy="4860925"/>
        </a:xfrm>
        <a:prstGeom prst="rect">
          <a:avLst/>
        </a:prstGeom>
        <a:noFill/>
        <a:ln>
          <a:noFill/>
        </a:ln>
        <a:effectLst/>
      </xdr:spPr>
    </xdr:pic>
  </etc:cellImage>
  <etc:cellImage>
    <xdr:pic>
      <xdr:nvPicPr>
        <xdr:cNvPr id="61" name="ID_A89997532F724193865DF3F98F093036" descr="core_image_url__exec_download_1380725604"/>
        <xdr:cNvPicPr/>
      </xdr:nvPicPr>
      <xdr:blipFill>
        <a:blip r:embed="rId2"/>
        <a:srcRect/>
        <a:stretch>
          <a:fillRect/>
        </a:stretch>
      </xdr:blipFill>
      <xdr:spPr>
        <a:xfrm>
          <a:off x="0" y="0"/>
          <a:ext cx="10058400" cy="4499610"/>
        </a:xfrm>
        <a:prstGeom prst="rect">
          <a:avLst/>
        </a:prstGeom>
        <a:noFill/>
        <a:ln>
          <a:noFill/>
        </a:ln>
        <a:effectLst/>
      </xdr:spPr>
    </xdr:pic>
  </etc:cellImage>
  <etc:cellImage>
    <xdr:pic>
      <xdr:nvPicPr>
        <xdr:cNvPr id="62" name="ID_D0539F4CC494489DB5A20668DB1A1EAC" descr="core_image_url__exec_download_1051423537"/>
        <xdr:cNvPicPr/>
      </xdr:nvPicPr>
      <xdr:blipFill>
        <a:blip r:embed="rId23"/>
        <a:srcRect/>
        <a:stretch>
          <a:fillRect/>
        </a:stretch>
      </xdr:blipFill>
      <xdr:spPr>
        <a:xfrm>
          <a:off x="0" y="0"/>
          <a:ext cx="9753600" cy="7343775"/>
        </a:xfrm>
        <a:prstGeom prst="rect">
          <a:avLst/>
        </a:prstGeom>
        <a:noFill/>
        <a:ln>
          <a:noFill/>
        </a:ln>
        <a:effectLst/>
      </xdr:spPr>
    </xdr:pic>
  </etc:cellImage>
  <etc:cellImage>
    <xdr:pic>
      <xdr:nvPicPr>
        <xdr:cNvPr id="63" name="ID_F6F87A121B8D4609AEE35073C2F1D4FA" descr="core_image_url__exec_download_3885069572"/>
        <xdr:cNvPicPr/>
      </xdr:nvPicPr>
      <xdr:blipFill>
        <a:blip r:embed="rId17"/>
        <a:srcRect/>
        <a:stretch>
          <a:fillRect/>
        </a:stretch>
      </xdr:blipFill>
      <xdr:spPr>
        <a:xfrm>
          <a:off x="0" y="0"/>
          <a:ext cx="10057765" cy="6176010"/>
        </a:xfrm>
        <a:prstGeom prst="rect">
          <a:avLst/>
        </a:prstGeom>
        <a:noFill/>
        <a:ln>
          <a:noFill/>
        </a:ln>
        <a:effectLst/>
      </xdr:spPr>
    </xdr:pic>
  </etc:cellImage>
  <etc:cellImage>
    <xdr:pic>
      <xdr:nvPicPr>
        <xdr:cNvPr id="64" name="ID_FF9D492844E44D3CAE8956DCF48F41D7" descr="core_image_url__exec_download_2937071707"/>
        <xdr:cNvPicPr/>
      </xdr:nvPicPr>
      <xdr:blipFill>
        <a:blip r:embed="rId9"/>
        <a:srcRect/>
        <a:stretch>
          <a:fillRect/>
        </a:stretch>
      </xdr:blipFill>
      <xdr:spPr>
        <a:xfrm>
          <a:off x="0" y="0"/>
          <a:ext cx="8410575" cy="5610225"/>
        </a:xfrm>
        <a:prstGeom prst="rect">
          <a:avLst/>
        </a:prstGeom>
        <a:noFill/>
        <a:ln>
          <a:noFill/>
        </a:ln>
        <a:effectLst/>
      </xdr:spPr>
    </xdr:pic>
  </etc:cellImage>
  <etc:cellImage>
    <xdr:pic>
      <xdr:nvPicPr>
        <xdr:cNvPr id="65" name="ID_651BBA7195EB405382B69EE2AD9490F7" descr="core_image_url__exec_download_1545761397"/>
        <xdr:cNvPicPr/>
      </xdr:nvPicPr>
      <xdr:blipFill>
        <a:blip r:embed="rId5"/>
        <a:srcRect/>
        <a:stretch>
          <a:fillRect/>
        </a:stretch>
      </xdr:blipFill>
      <xdr:spPr>
        <a:xfrm>
          <a:off x="0" y="0"/>
          <a:ext cx="10058400" cy="4991735"/>
        </a:xfrm>
        <a:prstGeom prst="rect">
          <a:avLst/>
        </a:prstGeom>
        <a:noFill/>
        <a:ln>
          <a:noFill/>
        </a:ln>
        <a:effectLst/>
      </xdr:spPr>
    </xdr:pic>
  </etc:cellImage>
  <etc:cellImage>
    <xdr:pic>
      <xdr:nvPicPr>
        <xdr:cNvPr id="66" name="ID_140994F135344386BFD25DFF4E93374E" descr="core_image_url__exec_download_1271769618"/>
        <xdr:cNvPicPr/>
      </xdr:nvPicPr>
      <xdr:blipFill>
        <a:blip r:embed="rId13"/>
        <a:srcRect/>
        <a:stretch>
          <a:fillRect/>
        </a:stretch>
      </xdr:blipFill>
      <xdr:spPr>
        <a:xfrm>
          <a:off x="0" y="0"/>
          <a:ext cx="10058400" cy="7529195"/>
        </a:xfrm>
        <a:prstGeom prst="rect">
          <a:avLst/>
        </a:prstGeom>
        <a:noFill/>
        <a:ln>
          <a:noFill/>
        </a:ln>
        <a:effectLst/>
      </xdr:spPr>
    </xdr:pic>
  </etc:cellImage>
  <etc:cellImage>
    <xdr:pic>
      <xdr:nvPicPr>
        <xdr:cNvPr id="67" name="ID_DD11269F02E249BAB65C5B34252508B4" descr="core_image_url__exec_download_730739755"/>
        <xdr:cNvPicPr/>
      </xdr:nvPicPr>
      <xdr:blipFill>
        <a:blip r:embed="rId26"/>
        <a:srcRect/>
        <a:stretch>
          <a:fillRect/>
        </a:stretch>
      </xdr:blipFill>
      <xdr:spPr>
        <a:xfrm>
          <a:off x="0" y="0"/>
          <a:ext cx="7639050" cy="5038725"/>
        </a:xfrm>
        <a:prstGeom prst="rect">
          <a:avLst/>
        </a:prstGeom>
        <a:noFill/>
        <a:ln>
          <a:noFill/>
        </a:ln>
        <a:effectLst/>
      </xdr:spPr>
    </xdr:pic>
  </etc:cellImage>
  <etc:cellImage>
    <xdr:pic>
      <xdr:nvPicPr>
        <xdr:cNvPr id="68" name="ID_11E275257F9A40E4B01085869A4864B3" descr="core_image_url__exec_download_4021152071"/>
        <xdr:cNvPicPr/>
      </xdr:nvPicPr>
      <xdr:blipFill>
        <a:blip r:embed="rId6"/>
        <a:srcRect/>
        <a:stretch>
          <a:fillRect/>
        </a:stretch>
      </xdr:blipFill>
      <xdr:spPr>
        <a:xfrm>
          <a:off x="0" y="0"/>
          <a:ext cx="4895850" cy="2724150"/>
        </a:xfrm>
        <a:prstGeom prst="rect">
          <a:avLst/>
        </a:prstGeom>
        <a:noFill/>
        <a:ln>
          <a:noFill/>
        </a:ln>
        <a:effectLst/>
      </xdr:spPr>
    </xdr:pic>
  </etc:cellImage>
  <etc:cellImage>
    <xdr:pic>
      <xdr:nvPicPr>
        <xdr:cNvPr id="69" name="ID_68763211213B4EF6AFF397B4F1150076" descr="core_image_url__exec_download_2100128797"/>
        <xdr:cNvPicPr/>
      </xdr:nvPicPr>
      <xdr:blipFill>
        <a:blip r:embed="rId24"/>
        <a:srcRect/>
        <a:stretch>
          <a:fillRect/>
        </a:stretch>
      </xdr:blipFill>
      <xdr:spPr>
        <a:xfrm>
          <a:off x="0" y="0"/>
          <a:ext cx="7553325" cy="2943225"/>
        </a:xfrm>
        <a:prstGeom prst="rect">
          <a:avLst/>
        </a:prstGeom>
        <a:noFill/>
        <a:ln>
          <a:noFill/>
        </a:ln>
        <a:effectLst/>
      </xdr:spPr>
    </xdr:pic>
  </etc:cellImage>
  <etc:cellImage>
    <xdr:pic>
      <xdr:nvPicPr>
        <xdr:cNvPr id="70" name="ID_0BAF8DC381A34C6895EC476F6D6B9C1D" descr="core_image_url__exec_download_3408196988"/>
        <xdr:cNvPicPr/>
      </xdr:nvPicPr>
      <xdr:blipFill>
        <a:blip r:embed="rId27"/>
        <a:srcRect/>
        <a:stretch>
          <a:fillRect/>
        </a:stretch>
      </xdr:blipFill>
      <xdr:spPr>
        <a:xfrm>
          <a:off x="0" y="0"/>
          <a:ext cx="7200900" cy="8877300"/>
        </a:xfrm>
        <a:prstGeom prst="rect">
          <a:avLst/>
        </a:prstGeom>
        <a:noFill/>
        <a:ln>
          <a:noFill/>
        </a:ln>
        <a:effectLst/>
      </xdr:spPr>
    </xdr:pic>
  </etc:cellImage>
  <etc:cellImage>
    <xdr:pic>
      <xdr:nvPicPr>
        <xdr:cNvPr id="71" name="ID_53326A135A4747BF8A05EDC881F8B129" descr="core_image_url__exec_download_3936301047"/>
        <xdr:cNvPicPr/>
      </xdr:nvPicPr>
      <xdr:blipFill>
        <a:blip r:embed="rId1"/>
        <a:srcRect/>
        <a:stretch>
          <a:fillRect/>
        </a:stretch>
      </xdr:blipFill>
      <xdr:spPr>
        <a:xfrm>
          <a:off x="0" y="0"/>
          <a:ext cx="10058400" cy="5793740"/>
        </a:xfrm>
        <a:prstGeom prst="rect">
          <a:avLst/>
        </a:prstGeom>
        <a:noFill/>
        <a:ln>
          <a:noFill/>
        </a:ln>
        <a:effectLst/>
      </xdr:spPr>
    </xdr:pic>
  </etc:cellImage>
  <etc:cellImage>
    <xdr:pic>
      <xdr:nvPicPr>
        <xdr:cNvPr id="72" name="ID_86EBB05B28CF45C5B263943F395ACCD8" descr="core_image_url__exec_download_4043879119"/>
        <xdr:cNvPicPr/>
      </xdr:nvPicPr>
      <xdr:blipFill>
        <a:blip r:embed="rId14"/>
        <a:srcRect/>
        <a:stretch>
          <a:fillRect/>
        </a:stretch>
      </xdr:blipFill>
      <xdr:spPr>
        <a:xfrm>
          <a:off x="0" y="0"/>
          <a:ext cx="10058400" cy="8037195"/>
        </a:xfrm>
        <a:prstGeom prst="rect">
          <a:avLst/>
        </a:prstGeom>
        <a:noFill/>
        <a:ln>
          <a:noFill/>
        </a:ln>
        <a:effectLst/>
      </xdr:spPr>
    </xdr:pic>
  </etc:cellImage>
  <etc:cellImage>
    <xdr:pic>
      <xdr:nvPicPr>
        <xdr:cNvPr id="73" name="ID_67E945182563471AA458255B1E72C335" descr="core_image_url__exec_download_3034342783"/>
        <xdr:cNvPicPr/>
      </xdr:nvPicPr>
      <xdr:blipFill>
        <a:blip r:embed="rId4"/>
        <a:srcRect/>
        <a:stretch>
          <a:fillRect/>
        </a:stretch>
      </xdr:blipFill>
      <xdr:spPr>
        <a:xfrm>
          <a:off x="0" y="0"/>
          <a:ext cx="10058400" cy="6071870"/>
        </a:xfrm>
        <a:prstGeom prst="rect">
          <a:avLst/>
        </a:prstGeom>
        <a:noFill/>
        <a:ln>
          <a:noFill/>
        </a:ln>
        <a:effectLst/>
      </xdr:spPr>
    </xdr:pic>
  </etc:cellImage>
  <etc:cellImage>
    <xdr:pic>
      <xdr:nvPicPr>
        <xdr:cNvPr id="74" name="ID_BB48D4FE851B475D83550BECA0E9BA57" descr="core_image_url__exec_download_753558015"/>
        <xdr:cNvPicPr/>
      </xdr:nvPicPr>
      <xdr:blipFill>
        <a:blip r:embed="rId4"/>
        <a:srcRect/>
        <a:stretch>
          <a:fillRect/>
        </a:stretch>
      </xdr:blipFill>
      <xdr:spPr>
        <a:xfrm>
          <a:off x="0" y="0"/>
          <a:ext cx="10058400" cy="6071870"/>
        </a:xfrm>
        <a:prstGeom prst="rect">
          <a:avLst/>
        </a:prstGeom>
        <a:noFill/>
        <a:ln>
          <a:noFill/>
        </a:ln>
        <a:effectLst/>
      </xdr:spPr>
    </xdr:pic>
  </etc:cellImage>
  <etc:cellImage>
    <xdr:pic>
      <xdr:nvPicPr>
        <xdr:cNvPr id="75" name="ID_DEF04FB0CDE54D4191DD7C5876BDF824" descr="core_image_url__exec_download_327861010"/>
        <xdr:cNvPicPr/>
      </xdr:nvPicPr>
      <xdr:blipFill>
        <a:blip r:embed="rId24"/>
        <a:srcRect/>
        <a:stretch>
          <a:fillRect/>
        </a:stretch>
      </xdr:blipFill>
      <xdr:spPr>
        <a:xfrm>
          <a:off x="0" y="0"/>
          <a:ext cx="7553325" cy="2943225"/>
        </a:xfrm>
        <a:prstGeom prst="rect">
          <a:avLst/>
        </a:prstGeom>
        <a:noFill/>
        <a:ln>
          <a:noFill/>
        </a:ln>
        <a:effectLst/>
      </xdr:spPr>
    </xdr:pic>
  </etc:cellImage>
  <etc:cellImage>
    <xdr:pic>
      <xdr:nvPicPr>
        <xdr:cNvPr id="76" name="ID_C439AFC55F0E4CF3B87AA624EDBAEE43" descr="core_image_url__exec_download_686758904"/>
        <xdr:cNvPicPr/>
      </xdr:nvPicPr>
      <xdr:blipFill>
        <a:blip r:embed="rId23"/>
        <a:srcRect/>
        <a:stretch>
          <a:fillRect/>
        </a:stretch>
      </xdr:blipFill>
      <xdr:spPr>
        <a:xfrm>
          <a:off x="0" y="0"/>
          <a:ext cx="9753600" cy="7343775"/>
        </a:xfrm>
        <a:prstGeom prst="rect">
          <a:avLst/>
        </a:prstGeom>
        <a:noFill/>
        <a:ln>
          <a:noFill/>
        </a:ln>
        <a:effectLst/>
      </xdr:spPr>
    </xdr:pic>
  </etc:cellImage>
  <etc:cellImage>
    <xdr:pic>
      <xdr:nvPicPr>
        <xdr:cNvPr id="77" name="ID_8DE16C7A7914431A8645E6637C6391FD" descr="core_image_url__exec_download_3150538513"/>
        <xdr:cNvPicPr/>
      </xdr:nvPicPr>
      <xdr:blipFill>
        <a:blip r:embed="rId28"/>
        <a:srcRect/>
        <a:stretch>
          <a:fillRect/>
        </a:stretch>
      </xdr:blipFill>
      <xdr:spPr>
        <a:xfrm>
          <a:off x="0" y="0"/>
          <a:ext cx="10058400" cy="7004050"/>
        </a:xfrm>
        <a:prstGeom prst="rect">
          <a:avLst/>
        </a:prstGeom>
        <a:noFill/>
        <a:ln>
          <a:noFill/>
        </a:ln>
        <a:effectLst/>
      </xdr:spPr>
    </xdr:pic>
  </etc:cellImage>
  <etc:cellImage>
    <xdr:pic>
      <xdr:nvPicPr>
        <xdr:cNvPr id="78" name="ID_09D144ECD6AE45D9839F852627DBC68C" descr="core_image_url__exec_download_3492837412"/>
        <xdr:cNvPicPr/>
      </xdr:nvPicPr>
      <xdr:blipFill>
        <a:blip r:embed="rId7"/>
        <a:srcRect/>
        <a:stretch>
          <a:fillRect/>
        </a:stretch>
      </xdr:blipFill>
      <xdr:spPr>
        <a:xfrm>
          <a:off x="0" y="0"/>
          <a:ext cx="8772525" cy="3162300"/>
        </a:xfrm>
        <a:prstGeom prst="rect">
          <a:avLst/>
        </a:prstGeom>
        <a:noFill/>
        <a:ln>
          <a:noFill/>
        </a:ln>
        <a:effectLst/>
      </xdr:spPr>
    </xdr:pic>
  </etc:cellImage>
  <etc:cellImage>
    <xdr:pic>
      <xdr:nvPicPr>
        <xdr:cNvPr id="79" name="ID_58003984FC714267AB4F6EEE581A8D21" descr="core_image_url__exec_download_1540792734"/>
        <xdr:cNvPicPr/>
      </xdr:nvPicPr>
      <xdr:blipFill>
        <a:blip r:embed="rId29"/>
        <a:srcRect/>
        <a:stretch>
          <a:fillRect/>
        </a:stretch>
      </xdr:blipFill>
      <xdr:spPr>
        <a:xfrm>
          <a:off x="0" y="0"/>
          <a:ext cx="9477375" cy="3419475"/>
        </a:xfrm>
        <a:prstGeom prst="rect">
          <a:avLst/>
        </a:prstGeom>
        <a:noFill/>
        <a:ln>
          <a:noFill/>
        </a:ln>
        <a:effectLst/>
      </xdr:spPr>
    </xdr:pic>
  </etc:cellImage>
  <etc:cellImage>
    <xdr:pic>
      <xdr:nvPicPr>
        <xdr:cNvPr id="80" name="ID_3697ACDD92B04C3BAE46ACF7FD8C5391" descr="core_image_url__exec_download_2789724021"/>
        <xdr:cNvPicPr/>
      </xdr:nvPicPr>
      <xdr:blipFill>
        <a:blip r:embed="rId11"/>
        <a:srcRect/>
        <a:stretch>
          <a:fillRect/>
        </a:stretch>
      </xdr:blipFill>
      <xdr:spPr>
        <a:xfrm>
          <a:off x="0" y="0"/>
          <a:ext cx="8772525" cy="3590925"/>
        </a:xfrm>
        <a:prstGeom prst="rect">
          <a:avLst/>
        </a:prstGeom>
        <a:noFill/>
        <a:ln>
          <a:noFill/>
        </a:ln>
        <a:effectLst/>
      </xdr:spPr>
    </xdr:pic>
  </etc:cellImage>
  <etc:cellImage>
    <xdr:pic>
      <xdr:nvPicPr>
        <xdr:cNvPr id="81" name="ID_1F666EAE7E2A4D32B2AF99D95D0A29F7" descr="core_image_url__exec_download_3766387474"/>
        <xdr:cNvPicPr/>
      </xdr:nvPicPr>
      <xdr:blipFill>
        <a:blip r:embed="rId18"/>
        <a:srcRect/>
        <a:stretch>
          <a:fillRect/>
        </a:stretch>
      </xdr:blipFill>
      <xdr:spPr>
        <a:xfrm>
          <a:off x="0" y="0"/>
          <a:ext cx="10057765" cy="4395470"/>
        </a:xfrm>
        <a:prstGeom prst="rect">
          <a:avLst/>
        </a:prstGeom>
        <a:noFill/>
        <a:ln>
          <a:noFill/>
        </a:ln>
        <a:effectLst/>
      </xdr:spPr>
    </xdr:pic>
  </etc:cellImage>
  <etc:cellImage>
    <xdr:pic>
      <xdr:nvPicPr>
        <xdr:cNvPr id="82" name="ID_F08E81D94D484543B6B957F4F27C7A1C" descr="core_image_url__exec_download_355666918"/>
        <xdr:cNvPicPr/>
      </xdr:nvPicPr>
      <xdr:blipFill>
        <a:blip r:embed="rId12"/>
        <a:srcRect/>
        <a:stretch>
          <a:fillRect/>
        </a:stretch>
      </xdr:blipFill>
      <xdr:spPr>
        <a:xfrm>
          <a:off x="0" y="0"/>
          <a:ext cx="10058400" cy="6221095"/>
        </a:xfrm>
        <a:prstGeom prst="rect">
          <a:avLst/>
        </a:prstGeom>
        <a:noFill/>
        <a:ln>
          <a:noFill/>
        </a:ln>
        <a:effectLst/>
      </xdr:spPr>
    </xdr:pic>
  </etc:cellImage>
  <etc:cellImage>
    <xdr:pic>
      <xdr:nvPicPr>
        <xdr:cNvPr id="83" name="ID_0C1AE0A6DE9F4AC68F1D2E95D936D690" descr="core_image_url__exec_download_3037623169"/>
        <xdr:cNvPicPr/>
      </xdr:nvPicPr>
      <xdr:blipFill>
        <a:blip r:embed="rId15"/>
        <a:srcRect/>
        <a:stretch>
          <a:fillRect/>
        </a:stretch>
      </xdr:blipFill>
      <xdr:spPr>
        <a:xfrm>
          <a:off x="0" y="0"/>
          <a:ext cx="7410450" cy="3933825"/>
        </a:xfrm>
        <a:prstGeom prst="rect">
          <a:avLst/>
        </a:prstGeom>
        <a:noFill/>
        <a:ln>
          <a:noFill/>
        </a:ln>
        <a:effectLst/>
      </xdr:spPr>
    </xdr:pic>
  </etc:cellImage>
  <etc:cellImage>
    <xdr:pic>
      <xdr:nvPicPr>
        <xdr:cNvPr id="84" name="ID_3FD6A9CD2EC946C298D3DFFA458382EA" descr="core_image_url__exec_download_4121714806"/>
        <xdr:cNvPicPr/>
      </xdr:nvPicPr>
      <xdr:blipFill>
        <a:blip r:embed="rId17"/>
        <a:srcRect/>
        <a:stretch>
          <a:fillRect/>
        </a:stretch>
      </xdr:blipFill>
      <xdr:spPr>
        <a:xfrm>
          <a:off x="0" y="0"/>
          <a:ext cx="10057765" cy="6176010"/>
        </a:xfrm>
        <a:prstGeom prst="rect">
          <a:avLst/>
        </a:prstGeom>
        <a:noFill/>
        <a:ln>
          <a:noFill/>
        </a:ln>
        <a:effectLst/>
      </xdr:spPr>
    </xdr:pic>
  </etc:cellImage>
  <etc:cellImage>
    <xdr:pic>
      <xdr:nvPicPr>
        <xdr:cNvPr id="85" name="ID_5ECA69E8C304427EAF092F0B7052FDA2" descr="core_image_url__exec_download_1782217842"/>
        <xdr:cNvPicPr/>
      </xdr:nvPicPr>
      <xdr:blipFill>
        <a:blip r:embed="rId16"/>
        <a:srcRect/>
        <a:stretch>
          <a:fillRect/>
        </a:stretch>
      </xdr:blipFill>
      <xdr:spPr>
        <a:xfrm>
          <a:off x="0" y="0"/>
          <a:ext cx="10058400" cy="5038090"/>
        </a:xfrm>
        <a:prstGeom prst="rect">
          <a:avLst/>
        </a:prstGeom>
        <a:noFill/>
        <a:ln>
          <a:noFill/>
        </a:ln>
        <a:effectLst/>
      </xdr:spPr>
    </xdr:pic>
  </etc:cellImage>
  <etc:cellImage>
    <xdr:pic>
      <xdr:nvPicPr>
        <xdr:cNvPr id="86" name="ID_0EF98DF027F74393A3571DE48D6E67C7" descr="core_image_url__exec_download_1063129422"/>
        <xdr:cNvPicPr/>
      </xdr:nvPicPr>
      <xdr:blipFill>
        <a:blip r:embed="rId26"/>
        <a:srcRect/>
        <a:stretch>
          <a:fillRect/>
        </a:stretch>
      </xdr:blipFill>
      <xdr:spPr>
        <a:xfrm>
          <a:off x="0" y="0"/>
          <a:ext cx="7639050" cy="5038725"/>
        </a:xfrm>
        <a:prstGeom prst="rect">
          <a:avLst/>
        </a:prstGeom>
        <a:noFill/>
        <a:ln>
          <a:noFill/>
        </a:ln>
        <a:effectLst/>
      </xdr:spPr>
    </xdr:pic>
  </etc:cellImage>
  <etc:cellImage>
    <xdr:pic>
      <xdr:nvPicPr>
        <xdr:cNvPr id="87" name="ID_F53C064C06714EE5967DEE67BE958DF2" descr="core_image_url__exec_download_3229309558"/>
        <xdr:cNvPicPr/>
      </xdr:nvPicPr>
      <xdr:blipFill>
        <a:blip r:embed="rId28"/>
        <a:srcRect/>
        <a:stretch>
          <a:fillRect/>
        </a:stretch>
      </xdr:blipFill>
      <xdr:spPr>
        <a:xfrm>
          <a:off x="0" y="0"/>
          <a:ext cx="10058400" cy="7004050"/>
        </a:xfrm>
        <a:prstGeom prst="rect">
          <a:avLst/>
        </a:prstGeom>
        <a:noFill/>
        <a:ln>
          <a:noFill/>
        </a:ln>
        <a:effectLst/>
      </xdr:spPr>
    </xdr:pic>
  </etc:cellImage>
  <etc:cellImage>
    <xdr:pic>
      <xdr:nvPicPr>
        <xdr:cNvPr id="88" name="ID_8740EC7595C54A0BB01B0DE67B85A0EF" descr="core_image_url__exec_download_2033450305"/>
        <xdr:cNvPicPr/>
      </xdr:nvPicPr>
      <xdr:blipFill>
        <a:blip r:embed="rId25"/>
        <a:srcRect/>
        <a:stretch>
          <a:fillRect/>
        </a:stretch>
      </xdr:blipFill>
      <xdr:spPr>
        <a:xfrm>
          <a:off x="0" y="0"/>
          <a:ext cx="10058400" cy="4274820"/>
        </a:xfrm>
        <a:prstGeom prst="rect">
          <a:avLst/>
        </a:prstGeom>
        <a:noFill/>
        <a:ln>
          <a:noFill/>
        </a:ln>
        <a:effectLst/>
      </xdr:spPr>
    </xdr:pic>
  </etc:cellImage>
  <etc:cellImage>
    <xdr:pic>
      <xdr:nvPicPr>
        <xdr:cNvPr id="89" name="ID_13A54C13FF924A29B4662F5B738989A3" descr="core_image_url__exec_download_4195109821"/>
        <xdr:cNvPicPr/>
      </xdr:nvPicPr>
      <xdr:blipFill>
        <a:blip r:embed="rId21"/>
        <a:srcRect/>
        <a:stretch>
          <a:fillRect/>
        </a:stretch>
      </xdr:blipFill>
      <xdr:spPr>
        <a:xfrm>
          <a:off x="0" y="0"/>
          <a:ext cx="10058400" cy="4656455"/>
        </a:xfrm>
        <a:prstGeom prst="rect">
          <a:avLst/>
        </a:prstGeom>
        <a:noFill/>
        <a:ln>
          <a:noFill/>
        </a:ln>
        <a:effectLst/>
      </xdr:spPr>
    </xdr:pic>
  </etc:cellImage>
  <etc:cellImage>
    <xdr:pic>
      <xdr:nvPicPr>
        <xdr:cNvPr id="90" name="ID_1868B25F4F7144C69B461869C89F2AE4" descr="core_image_url__exec_download_2073255206"/>
        <xdr:cNvPicPr/>
      </xdr:nvPicPr>
      <xdr:blipFill>
        <a:blip r:embed="rId25"/>
        <a:srcRect/>
        <a:stretch>
          <a:fillRect/>
        </a:stretch>
      </xdr:blipFill>
      <xdr:spPr>
        <a:xfrm>
          <a:off x="0" y="0"/>
          <a:ext cx="10058400" cy="4274820"/>
        </a:xfrm>
        <a:prstGeom prst="rect">
          <a:avLst/>
        </a:prstGeom>
        <a:noFill/>
        <a:ln>
          <a:noFill/>
        </a:ln>
        <a:effectLst/>
      </xdr:spPr>
    </xdr:pic>
  </etc:cellImage>
  <etc:cellImage>
    <xdr:pic>
      <xdr:nvPicPr>
        <xdr:cNvPr id="91" name="ID_24A18A53707A45D39475F779147691C0" descr="core_image_url__exec_download_3450077366"/>
        <xdr:cNvPicPr/>
      </xdr:nvPicPr>
      <xdr:blipFill>
        <a:blip r:embed="rId24"/>
        <a:srcRect/>
        <a:stretch>
          <a:fillRect/>
        </a:stretch>
      </xdr:blipFill>
      <xdr:spPr>
        <a:xfrm>
          <a:off x="0" y="0"/>
          <a:ext cx="7553325" cy="2943225"/>
        </a:xfrm>
        <a:prstGeom prst="rect">
          <a:avLst/>
        </a:prstGeom>
        <a:noFill/>
        <a:ln>
          <a:noFill/>
        </a:ln>
        <a:effectLst/>
      </xdr:spPr>
    </xdr:pic>
  </etc:cellImage>
  <etc:cellImage>
    <xdr:pic>
      <xdr:nvPicPr>
        <xdr:cNvPr id="92" name="ID_6CE0E6BA87BB45D0AC17F2E88C99C5E4" descr="core_image_url__exec_download_1113899996"/>
        <xdr:cNvPicPr/>
      </xdr:nvPicPr>
      <xdr:blipFill>
        <a:blip r:embed="rId20"/>
        <a:srcRect/>
        <a:stretch>
          <a:fillRect/>
        </a:stretch>
      </xdr:blipFill>
      <xdr:spPr>
        <a:xfrm>
          <a:off x="0" y="0"/>
          <a:ext cx="10058400" cy="3801745"/>
        </a:xfrm>
        <a:prstGeom prst="rect">
          <a:avLst/>
        </a:prstGeom>
        <a:noFill/>
        <a:ln>
          <a:noFill/>
        </a:ln>
        <a:effectLst/>
      </xdr:spPr>
    </xdr:pic>
  </etc:cellImage>
  <etc:cellImage>
    <xdr:pic>
      <xdr:nvPicPr>
        <xdr:cNvPr id="93" name="ID_DD5F2C6263C8463E8FA953C3CC011957" descr="core_image_url__exec_download_714528273"/>
        <xdr:cNvPicPr/>
      </xdr:nvPicPr>
      <xdr:blipFill>
        <a:blip r:embed="rId29"/>
        <a:srcRect/>
        <a:stretch>
          <a:fillRect/>
        </a:stretch>
      </xdr:blipFill>
      <xdr:spPr>
        <a:xfrm>
          <a:off x="0" y="0"/>
          <a:ext cx="9477375" cy="3419475"/>
        </a:xfrm>
        <a:prstGeom prst="rect">
          <a:avLst/>
        </a:prstGeom>
        <a:noFill/>
        <a:ln>
          <a:noFill/>
        </a:ln>
        <a:effectLst/>
      </xdr:spPr>
    </xdr:pic>
  </etc:cellImage>
  <etc:cellImage>
    <xdr:pic>
      <xdr:nvPicPr>
        <xdr:cNvPr id="94" name="ID_22CB85DDE5794DFA81680FECAA7196B6" descr="core_image_url__exec_download_2908995345"/>
        <xdr:cNvPicPr/>
      </xdr:nvPicPr>
      <xdr:blipFill>
        <a:blip r:embed="rId7"/>
        <a:srcRect/>
        <a:stretch>
          <a:fillRect/>
        </a:stretch>
      </xdr:blipFill>
      <xdr:spPr>
        <a:xfrm>
          <a:off x="0" y="0"/>
          <a:ext cx="8772525" cy="3162300"/>
        </a:xfrm>
        <a:prstGeom prst="rect">
          <a:avLst/>
        </a:prstGeom>
        <a:noFill/>
        <a:ln>
          <a:noFill/>
        </a:ln>
        <a:effectLst/>
      </xdr:spPr>
    </xdr:pic>
  </etc:cellImage>
  <etc:cellImage>
    <xdr:pic>
      <xdr:nvPicPr>
        <xdr:cNvPr id="95" name="ID_ECB28F257F9C4FFC9B312C11E35FB030" descr="core_image_url__exec_download_3740010961"/>
        <xdr:cNvPicPr/>
      </xdr:nvPicPr>
      <xdr:blipFill>
        <a:blip r:embed="rId27"/>
        <a:srcRect/>
        <a:stretch>
          <a:fillRect/>
        </a:stretch>
      </xdr:blipFill>
      <xdr:spPr>
        <a:xfrm>
          <a:off x="0" y="0"/>
          <a:ext cx="7200900" cy="8877300"/>
        </a:xfrm>
        <a:prstGeom prst="rect">
          <a:avLst/>
        </a:prstGeom>
        <a:noFill/>
        <a:ln>
          <a:noFill/>
        </a:ln>
        <a:effectLst/>
      </xdr:spPr>
    </xdr:pic>
  </etc:cellImage>
  <etc:cellImage>
    <xdr:pic>
      <xdr:nvPicPr>
        <xdr:cNvPr id="96" name="ID_6FF2A527220342788DDCFD44D9A94B74" descr="core_image_url__exec_download_3824377712"/>
        <xdr:cNvPicPr/>
      </xdr:nvPicPr>
      <xdr:blipFill>
        <a:blip r:embed="rId28"/>
        <a:srcRect/>
        <a:stretch>
          <a:fillRect/>
        </a:stretch>
      </xdr:blipFill>
      <xdr:spPr>
        <a:xfrm>
          <a:off x="0" y="0"/>
          <a:ext cx="10058400" cy="7004050"/>
        </a:xfrm>
        <a:prstGeom prst="rect">
          <a:avLst/>
        </a:prstGeom>
        <a:noFill/>
        <a:ln>
          <a:noFill/>
        </a:ln>
        <a:effectLst/>
      </xdr:spPr>
    </xdr:pic>
  </etc:cellImage>
  <etc:cellImage>
    <xdr:pic>
      <xdr:nvPicPr>
        <xdr:cNvPr id="97" name="ID_D4335CE42217455890736B16417AE801" descr="core_image_url__exec_download_4012513614"/>
        <xdr:cNvPicPr/>
      </xdr:nvPicPr>
      <xdr:blipFill>
        <a:blip r:embed="rId7"/>
        <a:srcRect/>
        <a:stretch>
          <a:fillRect/>
        </a:stretch>
      </xdr:blipFill>
      <xdr:spPr>
        <a:xfrm>
          <a:off x="0" y="0"/>
          <a:ext cx="8772525" cy="3162300"/>
        </a:xfrm>
        <a:prstGeom prst="rect">
          <a:avLst/>
        </a:prstGeom>
        <a:noFill/>
        <a:ln>
          <a:noFill/>
        </a:ln>
        <a:effectLst/>
      </xdr:spPr>
    </xdr:pic>
  </etc:cellImage>
  <etc:cellImage>
    <xdr:pic>
      <xdr:nvPicPr>
        <xdr:cNvPr id="98" name="ID_789730223B5C4FB398FD28D467D53F04" descr="core_image_url__exec_download_2351743380"/>
        <xdr:cNvPicPr/>
      </xdr:nvPicPr>
      <xdr:blipFill>
        <a:blip r:embed="rId28"/>
        <a:srcRect/>
        <a:stretch>
          <a:fillRect/>
        </a:stretch>
      </xdr:blipFill>
      <xdr:spPr>
        <a:xfrm>
          <a:off x="0" y="0"/>
          <a:ext cx="10058400" cy="7004050"/>
        </a:xfrm>
        <a:prstGeom prst="rect">
          <a:avLst/>
        </a:prstGeom>
        <a:noFill/>
        <a:ln>
          <a:noFill/>
        </a:ln>
        <a:effectLst/>
      </xdr:spPr>
    </xdr:pic>
  </etc:cellImage>
  <etc:cellImage>
    <xdr:pic>
      <xdr:nvPicPr>
        <xdr:cNvPr id="99" name="ID_31911CE8E0334C85ABB3772A19C64CD0" descr="core_image_url__exec_download_4028751928"/>
        <xdr:cNvPicPr/>
      </xdr:nvPicPr>
      <xdr:blipFill>
        <a:blip r:embed="rId16"/>
        <a:srcRect/>
        <a:stretch>
          <a:fillRect/>
        </a:stretch>
      </xdr:blipFill>
      <xdr:spPr>
        <a:xfrm>
          <a:off x="0" y="0"/>
          <a:ext cx="10058400" cy="5038090"/>
        </a:xfrm>
        <a:prstGeom prst="rect">
          <a:avLst/>
        </a:prstGeom>
        <a:noFill/>
        <a:ln>
          <a:noFill/>
        </a:ln>
        <a:effectLst/>
      </xdr:spPr>
    </xdr:pic>
  </etc:cellImage>
  <etc:cellImage>
    <xdr:pic>
      <xdr:nvPicPr>
        <xdr:cNvPr id="100" name="ID_B58516312AF44451AD78176C09E422A2" descr="core_image_url__exec_download_664581371"/>
        <xdr:cNvPicPr/>
      </xdr:nvPicPr>
      <xdr:blipFill>
        <a:blip r:embed="rId19"/>
        <a:srcRect/>
        <a:stretch>
          <a:fillRect/>
        </a:stretch>
      </xdr:blipFill>
      <xdr:spPr>
        <a:xfrm>
          <a:off x="0" y="0"/>
          <a:ext cx="1905000" cy="1428750"/>
        </a:xfrm>
        <a:prstGeom prst="rect">
          <a:avLst/>
        </a:prstGeom>
        <a:noFill/>
        <a:ln>
          <a:noFill/>
        </a:ln>
        <a:effectLst/>
      </xdr:spPr>
    </xdr:pic>
  </etc:cellImage>
  <etc:cellImage>
    <xdr:pic>
      <xdr:nvPicPr>
        <xdr:cNvPr id="101" name="ID_36CE793C7EDA4B5FA9BA78CE0858CBD5" descr="core_image_url__exec_download_1716834580"/>
        <xdr:cNvPicPr/>
      </xdr:nvPicPr>
      <xdr:blipFill>
        <a:blip r:embed="rId26"/>
        <a:srcRect/>
        <a:stretch>
          <a:fillRect/>
        </a:stretch>
      </xdr:blipFill>
      <xdr:spPr>
        <a:xfrm>
          <a:off x="0" y="0"/>
          <a:ext cx="7639050" cy="5038725"/>
        </a:xfrm>
        <a:prstGeom prst="rect">
          <a:avLst/>
        </a:prstGeom>
        <a:noFill/>
        <a:ln>
          <a:noFill/>
        </a:ln>
        <a:effectLst/>
      </xdr:spPr>
    </xdr:pic>
  </etc:cellImage>
  <etc:cellImage>
    <xdr:pic>
      <xdr:nvPicPr>
        <xdr:cNvPr id="102" name="ID_2182FEB069A548BF88AA6B30793C2A49" descr="core_image_url__exec_download_3015680766"/>
        <xdr:cNvPicPr/>
      </xdr:nvPicPr>
      <xdr:blipFill>
        <a:blip r:embed="rId11"/>
        <a:srcRect/>
        <a:stretch>
          <a:fillRect/>
        </a:stretch>
      </xdr:blipFill>
      <xdr:spPr>
        <a:xfrm>
          <a:off x="0" y="0"/>
          <a:ext cx="8772525" cy="3590925"/>
        </a:xfrm>
        <a:prstGeom prst="rect">
          <a:avLst/>
        </a:prstGeom>
        <a:noFill/>
        <a:ln>
          <a:noFill/>
        </a:ln>
        <a:effectLst/>
      </xdr:spPr>
    </xdr:pic>
  </etc:cellImage>
  <etc:cellImage>
    <xdr:pic>
      <xdr:nvPicPr>
        <xdr:cNvPr id="103" name="ID_DB3FBA213BFF4BDEA41FB39062AB968E" descr="core_image_url__exec_download_1618533954"/>
        <xdr:cNvPicPr/>
      </xdr:nvPicPr>
      <xdr:blipFill>
        <a:blip r:embed="rId23"/>
        <a:srcRect/>
        <a:stretch>
          <a:fillRect/>
        </a:stretch>
      </xdr:blipFill>
      <xdr:spPr>
        <a:xfrm>
          <a:off x="0" y="0"/>
          <a:ext cx="9753600" cy="7343775"/>
        </a:xfrm>
        <a:prstGeom prst="rect">
          <a:avLst/>
        </a:prstGeom>
        <a:noFill/>
        <a:ln>
          <a:noFill/>
        </a:ln>
        <a:effectLst/>
      </xdr:spPr>
    </xdr:pic>
  </etc:cellImage>
  <etc:cellImage>
    <xdr:pic>
      <xdr:nvPicPr>
        <xdr:cNvPr id="104" name="ID_F74675A478594EF784E82C39C5946698" descr="core_image_url__exec_download_2261149467"/>
        <xdr:cNvPicPr/>
      </xdr:nvPicPr>
      <xdr:blipFill>
        <a:blip r:embed="rId5"/>
        <a:srcRect/>
        <a:stretch>
          <a:fillRect/>
        </a:stretch>
      </xdr:blipFill>
      <xdr:spPr>
        <a:xfrm>
          <a:off x="0" y="0"/>
          <a:ext cx="10058400" cy="4991735"/>
        </a:xfrm>
        <a:prstGeom prst="rect">
          <a:avLst/>
        </a:prstGeom>
        <a:noFill/>
        <a:ln>
          <a:noFill/>
        </a:ln>
        <a:effectLst/>
      </xdr:spPr>
    </xdr:pic>
  </etc:cellImage>
  <etc:cellImage>
    <xdr:pic>
      <xdr:nvPicPr>
        <xdr:cNvPr id="105" name="ID_C5113CBCB2264E2A8C8198BF5C94583E" descr="core_image_url__exec_download_3280666730"/>
        <xdr:cNvPicPr/>
      </xdr:nvPicPr>
      <xdr:blipFill>
        <a:blip r:embed="rId29"/>
        <a:srcRect/>
        <a:stretch>
          <a:fillRect/>
        </a:stretch>
      </xdr:blipFill>
      <xdr:spPr>
        <a:xfrm>
          <a:off x="0" y="0"/>
          <a:ext cx="9477375" cy="3419475"/>
        </a:xfrm>
        <a:prstGeom prst="rect">
          <a:avLst/>
        </a:prstGeom>
        <a:noFill/>
        <a:ln>
          <a:noFill/>
        </a:ln>
        <a:effectLst/>
      </xdr:spPr>
    </xdr:pic>
  </etc:cellImage>
  <etc:cellImage>
    <xdr:pic>
      <xdr:nvPicPr>
        <xdr:cNvPr id="106" name="ID_BEB7ECBDB0D74FCBAD6499177F8CF6C5" descr="core_image_url__exec_download_2422277021"/>
        <xdr:cNvPicPr/>
      </xdr:nvPicPr>
      <xdr:blipFill>
        <a:blip r:embed="rId12"/>
        <a:srcRect/>
        <a:stretch>
          <a:fillRect/>
        </a:stretch>
      </xdr:blipFill>
      <xdr:spPr>
        <a:xfrm>
          <a:off x="0" y="0"/>
          <a:ext cx="10058400" cy="6221095"/>
        </a:xfrm>
        <a:prstGeom prst="rect">
          <a:avLst/>
        </a:prstGeom>
        <a:noFill/>
        <a:ln>
          <a:noFill/>
        </a:ln>
        <a:effectLst/>
      </xdr:spPr>
    </xdr:pic>
  </etc:cellImage>
  <etc:cellImage>
    <xdr:pic>
      <xdr:nvPicPr>
        <xdr:cNvPr id="107" name="ID_7E341B2616E64D1E8654EEFF7910BDB0" descr="core_image_url__exec_download_3929459914"/>
        <xdr:cNvPicPr/>
      </xdr:nvPicPr>
      <xdr:blipFill>
        <a:blip r:embed="rId30"/>
        <a:srcRect/>
        <a:stretch>
          <a:fillRect/>
        </a:stretch>
      </xdr:blipFill>
      <xdr:spPr>
        <a:xfrm>
          <a:off x="0" y="0"/>
          <a:ext cx="10058400" cy="5310505"/>
        </a:xfrm>
        <a:prstGeom prst="rect">
          <a:avLst/>
        </a:prstGeom>
        <a:noFill/>
        <a:ln>
          <a:noFill/>
        </a:ln>
        <a:effectLst/>
      </xdr:spPr>
    </xdr:pic>
  </etc:cellImage>
  <etc:cellImage>
    <xdr:pic>
      <xdr:nvPicPr>
        <xdr:cNvPr id="108" name="ID_35E03D1A641D4AA68B76B768F19E8067" descr="core_image_url__exec_download_58074625"/>
        <xdr:cNvPicPr/>
      </xdr:nvPicPr>
      <xdr:blipFill>
        <a:blip r:embed="rId27"/>
        <a:srcRect/>
        <a:stretch>
          <a:fillRect/>
        </a:stretch>
      </xdr:blipFill>
      <xdr:spPr>
        <a:xfrm>
          <a:off x="0" y="0"/>
          <a:ext cx="7200900" cy="8877300"/>
        </a:xfrm>
        <a:prstGeom prst="rect">
          <a:avLst/>
        </a:prstGeom>
        <a:noFill/>
        <a:ln>
          <a:noFill/>
        </a:ln>
        <a:effectLst/>
      </xdr:spPr>
    </xdr:pic>
  </etc:cellImage>
  <etc:cellImage>
    <xdr:pic>
      <xdr:nvPicPr>
        <xdr:cNvPr id="109" name="ID_C75030602FBC45C08CDBF4FC07CE4964" descr="core_image_url__exec_download_637952175"/>
        <xdr:cNvPicPr/>
      </xdr:nvPicPr>
      <xdr:blipFill>
        <a:blip r:embed="rId27"/>
        <a:srcRect/>
        <a:stretch>
          <a:fillRect/>
        </a:stretch>
      </xdr:blipFill>
      <xdr:spPr>
        <a:xfrm>
          <a:off x="0" y="0"/>
          <a:ext cx="7200900" cy="8877300"/>
        </a:xfrm>
        <a:prstGeom prst="rect">
          <a:avLst/>
        </a:prstGeom>
        <a:noFill/>
        <a:ln>
          <a:noFill/>
        </a:ln>
        <a:effectLst/>
      </xdr:spPr>
    </xdr:pic>
  </etc:cellImage>
  <etc:cellImage>
    <xdr:pic>
      <xdr:nvPicPr>
        <xdr:cNvPr id="110" name="ID_D92E4E7718A64689889751395F3CB7B7" descr="core_image_url__exec_download_1627750342"/>
        <xdr:cNvPicPr/>
      </xdr:nvPicPr>
      <xdr:blipFill>
        <a:blip r:embed="rId25"/>
        <a:srcRect/>
        <a:stretch>
          <a:fillRect/>
        </a:stretch>
      </xdr:blipFill>
      <xdr:spPr>
        <a:xfrm>
          <a:off x="0" y="0"/>
          <a:ext cx="10058400" cy="4274820"/>
        </a:xfrm>
        <a:prstGeom prst="rect">
          <a:avLst/>
        </a:prstGeom>
        <a:noFill/>
        <a:ln>
          <a:noFill/>
        </a:ln>
        <a:effectLst/>
      </xdr:spPr>
    </xdr:pic>
  </etc:cellImage>
  <etc:cellImage>
    <xdr:pic>
      <xdr:nvPicPr>
        <xdr:cNvPr id="111" name="ID_4A331A4A16FF470BA4DF3B5589ACF99E" descr="core_image_url__exec_download_3437290633"/>
        <xdr:cNvPicPr/>
      </xdr:nvPicPr>
      <xdr:blipFill>
        <a:blip r:embed="rId14"/>
        <a:srcRect/>
        <a:stretch>
          <a:fillRect/>
        </a:stretch>
      </xdr:blipFill>
      <xdr:spPr>
        <a:xfrm>
          <a:off x="0" y="0"/>
          <a:ext cx="10058400" cy="8037195"/>
        </a:xfrm>
        <a:prstGeom prst="rect">
          <a:avLst/>
        </a:prstGeom>
        <a:noFill/>
        <a:ln>
          <a:noFill/>
        </a:ln>
        <a:effectLst/>
      </xdr:spPr>
    </xdr:pic>
  </etc:cellImage>
  <etc:cellImage>
    <xdr:pic>
      <xdr:nvPicPr>
        <xdr:cNvPr id="112" name="ID_0B0A36D272934B209B52697C3619D632" descr="core_image_url__exec_download_2053708048"/>
        <xdr:cNvPicPr/>
      </xdr:nvPicPr>
      <xdr:blipFill>
        <a:blip r:embed="rId19"/>
        <a:srcRect/>
        <a:stretch>
          <a:fillRect/>
        </a:stretch>
      </xdr:blipFill>
      <xdr:spPr>
        <a:xfrm>
          <a:off x="0" y="0"/>
          <a:ext cx="1905000" cy="1428750"/>
        </a:xfrm>
        <a:prstGeom prst="rect">
          <a:avLst/>
        </a:prstGeom>
        <a:noFill/>
        <a:ln>
          <a:noFill/>
        </a:ln>
        <a:effectLst/>
      </xdr:spPr>
    </xdr:pic>
  </etc:cellImage>
  <etc:cellImage>
    <xdr:pic>
      <xdr:nvPicPr>
        <xdr:cNvPr id="113" name="ID_E69B850B788046C0B310FFDD5B811206" descr="core_image_url__exec_download_2691221868"/>
        <xdr:cNvPicPr/>
      </xdr:nvPicPr>
      <xdr:blipFill>
        <a:blip r:embed="rId29"/>
        <a:srcRect/>
        <a:stretch>
          <a:fillRect/>
        </a:stretch>
      </xdr:blipFill>
      <xdr:spPr>
        <a:xfrm>
          <a:off x="0" y="0"/>
          <a:ext cx="9477375" cy="3419475"/>
        </a:xfrm>
        <a:prstGeom prst="rect">
          <a:avLst/>
        </a:prstGeom>
        <a:noFill/>
        <a:ln>
          <a:noFill/>
        </a:ln>
        <a:effectLst/>
      </xdr:spPr>
    </xdr:pic>
  </etc:cellImage>
  <etc:cellImage>
    <xdr:pic>
      <xdr:nvPicPr>
        <xdr:cNvPr id="114" name="ID_CFA6F43A09FB454D947FF0E6A3BF8FF6" descr="core_image_url__exec_download_673651008"/>
        <xdr:cNvPicPr/>
      </xdr:nvPicPr>
      <xdr:blipFill>
        <a:blip r:embed="rId1"/>
        <a:srcRect/>
        <a:stretch>
          <a:fillRect/>
        </a:stretch>
      </xdr:blipFill>
      <xdr:spPr>
        <a:xfrm>
          <a:off x="0" y="0"/>
          <a:ext cx="10058400" cy="5793740"/>
        </a:xfrm>
        <a:prstGeom prst="rect">
          <a:avLst/>
        </a:prstGeom>
        <a:noFill/>
        <a:ln>
          <a:noFill/>
        </a:ln>
        <a:effectLst/>
      </xdr:spPr>
    </xdr:pic>
  </etc:cellImage>
  <etc:cellImage>
    <xdr:pic>
      <xdr:nvPicPr>
        <xdr:cNvPr id="115" name="ID_5405CCBB93F0450FA588D3CACE21039F" descr="core_image_url__exec_download_3368591283"/>
        <xdr:cNvPicPr/>
      </xdr:nvPicPr>
      <xdr:blipFill>
        <a:blip r:embed="rId8"/>
        <a:srcRect/>
        <a:stretch>
          <a:fillRect/>
        </a:stretch>
      </xdr:blipFill>
      <xdr:spPr>
        <a:xfrm>
          <a:off x="0" y="0"/>
          <a:ext cx="8410575" cy="3790950"/>
        </a:xfrm>
        <a:prstGeom prst="rect">
          <a:avLst/>
        </a:prstGeom>
        <a:noFill/>
        <a:ln>
          <a:noFill/>
        </a:ln>
        <a:effectLst/>
      </xdr:spPr>
    </xdr:pic>
  </etc:cellImage>
  <etc:cellImage>
    <xdr:pic>
      <xdr:nvPicPr>
        <xdr:cNvPr id="116" name="ID_21786C22867A42C58A5A975DEC82701E" descr="core_image_url__exec_download_294482430"/>
        <xdr:cNvPicPr/>
      </xdr:nvPicPr>
      <xdr:blipFill>
        <a:blip r:embed="rId21"/>
        <a:srcRect/>
        <a:stretch>
          <a:fillRect/>
        </a:stretch>
      </xdr:blipFill>
      <xdr:spPr>
        <a:xfrm>
          <a:off x="0" y="0"/>
          <a:ext cx="10058400" cy="4656455"/>
        </a:xfrm>
        <a:prstGeom prst="rect">
          <a:avLst/>
        </a:prstGeom>
        <a:noFill/>
        <a:ln>
          <a:noFill/>
        </a:ln>
        <a:effectLst/>
      </xdr:spPr>
    </xdr:pic>
  </etc:cellImage>
  <etc:cellImage>
    <xdr:pic>
      <xdr:nvPicPr>
        <xdr:cNvPr id="117" name="ID_D8312964BF604F31B88196A87B6B6001" descr="core_image_url__exec_download_2093782151"/>
        <xdr:cNvPicPr/>
      </xdr:nvPicPr>
      <xdr:blipFill>
        <a:blip r:embed="rId22"/>
        <a:srcRect/>
        <a:stretch>
          <a:fillRect/>
        </a:stretch>
      </xdr:blipFill>
      <xdr:spPr>
        <a:xfrm>
          <a:off x="0" y="0"/>
          <a:ext cx="10058400" cy="4860925"/>
        </a:xfrm>
        <a:prstGeom prst="rect">
          <a:avLst/>
        </a:prstGeom>
        <a:noFill/>
        <a:ln>
          <a:noFill/>
        </a:ln>
        <a:effectLst/>
      </xdr:spPr>
    </xdr:pic>
  </etc:cellImage>
  <etc:cellImage>
    <xdr:pic>
      <xdr:nvPicPr>
        <xdr:cNvPr id="118" name="ID_CCC97A42A0134D2290F71852209DBDFC" descr="core_image_url__exec_download_2606473310"/>
        <xdr:cNvPicPr/>
      </xdr:nvPicPr>
      <xdr:blipFill>
        <a:blip r:embed="rId8"/>
        <a:srcRect/>
        <a:stretch>
          <a:fillRect/>
        </a:stretch>
      </xdr:blipFill>
      <xdr:spPr>
        <a:xfrm>
          <a:off x="0" y="0"/>
          <a:ext cx="8410575" cy="3790950"/>
        </a:xfrm>
        <a:prstGeom prst="rect">
          <a:avLst/>
        </a:prstGeom>
        <a:noFill/>
        <a:ln>
          <a:noFill/>
        </a:ln>
        <a:effectLst/>
      </xdr:spPr>
    </xdr:pic>
  </etc:cellImage>
  <etc:cellImage>
    <xdr:pic>
      <xdr:nvPicPr>
        <xdr:cNvPr id="119" name="ID_AEF727CC26E14FD88977CB996E2186F0" descr="core_image_url__exec_download_2808904350"/>
        <xdr:cNvPicPr/>
      </xdr:nvPicPr>
      <xdr:blipFill>
        <a:blip r:embed="rId18"/>
        <a:srcRect/>
        <a:stretch>
          <a:fillRect/>
        </a:stretch>
      </xdr:blipFill>
      <xdr:spPr>
        <a:xfrm>
          <a:off x="0" y="0"/>
          <a:ext cx="10057765" cy="4395470"/>
        </a:xfrm>
        <a:prstGeom prst="rect">
          <a:avLst/>
        </a:prstGeom>
        <a:noFill/>
        <a:ln>
          <a:noFill/>
        </a:ln>
        <a:effectLst/>
      </xdr:spPr>
    </xdr:pic>
  </etc:cellImage>
</etc:cellImages>
</file>

<file path=xl/sharedStrings.xml><?xml version="1.0" encoding="utf-8"?>
<sst xmlns="http://schemas.openxmlformats.org/spreadsheetml/2006/main" count="247" uniqueCount="90">
  <si>
    <t>生命科学学院2023—2024学年2021级环境生态工程专业综合素质测评成绩</t>
  </si>
  <si>
    <t>（学院盖章）</t>
  </si>
  <si>
    <t>序号</t>
  </si>
  <si>
    <t>学号</t>
  </si>
  <si>
    <t>姓名</t>
  </si>
  <si>
    <t>智育测评得分</t>
  </si>
  <si>
    <t>智育排名</t>
  </si>
  <si>
    <t>德育测评得分</t>
  </si>
  <si>
    <t>德育测评排名</t>
  </si>
  <si>
    <t>文体测评得分</t>
  </si>
  <si>
    <t>文体排名</t>
  </si>
  <si>
    <t>综合素质测评总分</t>
  </si>
  <si>
    <t>综合素质测评排名</t>
  </si>
  <si>
    <t>绩点</t>
  </si>
  <si>
    <t>四级成绩</t>
  </si>
  <si>
    <t>是否有挂科</t>
  </si>
  <si>
    <t>本人签字</t>
  </si>
  <si>
    <t>备注</t>
  </si>
  <si>
    <t>迟晓玉</t>
  </si>
  <si>
    <t>否</t>
  </si>
  <si>
    <t>董士滔</t>
  </si>
  <si>
    <t>洪嘉雯</t>
  </si>
  <si>
    <t>胡绮轩</t>
  </si>
  <si>
    <t>姜知言</t>
  </si>
  <si>
    <t>李家谊</t>
  </si>
  <si>
    <t>李康</t>
  </si>
  <si>
    <t>是</t>
  </si>
  <si>
    <t>李琳</t>
  </si>
  <si>
    <t>李竺轩</t>
  </si>
  <si>
    <t>刘春阳</t>
  </si>
  <si>
    <t>刘倩</t>
  </si>
  <si>
    <t>刘雨彤</t>
  </si>
  <si>
    <t>马林历</t>
  </si>
  <si>
    <t>潘思祺</t>
  </si>
  <si>
    <t>沈亚蒙</t>
  </si>
  <si>
    <t>王赵阳</t>
  </si>
  <si>
    <t>徐刘阳</t>
  </si>
  <si>
    <t>徐巧耕</t>
  </si>
  <si>
    <t>杨华宇</t>
  </si>
  <si>
    <t>姚佳慧</t>
  </si>
  <si>
    <t>尹梦尧</t>
  </si>
  <si>
    <t>尹雨欣</t>
  </si>
  <si>
    <t>张程程</t>
  </si>
  <si>
    <t>张涵</t>
  </si>
  <si>
    <t>张佳铭</t>
  </si>
  <si>
    <t>张乃朋</t>
  </si>
  <si>
    <t>赵昕怡</t>
  </si>
  <si>
    <t>邹鑫岩</t>
  </si>
  <si>
    <t>邹兴宇</t>
  </si>
  <si>
    <t>左茂旭</t>
  </si>
  <si>
    <t>辅导员：林楠</t>
  </si>
  <si>
    <t>副书记：</t>
  </si>
  <si>
    <t>生命科学学院2023—2024学年2021级环境生态工程专业智育测评成绩</t>
  </si>
  <si>
    <t>基础分（学分加权平均分）</t>
  </si>
  <si>
    <t>奖励分</t>
  </si>
  <si>
    <t>总分</t>
  </si>
  <si>
    <t>智育测评排名</t>
  </si>
  <si>
    <t>奖励分、扣分明细</t>
  </si>
  <si>
    <t>2023 年东北三省一区第三届大学生生态环保作品竞赛优秀奖+0.25分</t>
  </si>
  <si>
    <t>23年11月第二届辽宁省大学生固体废物资源化利用
创新创业竞赛省级二等奖团队成员+2
24年4月大学生创新创业校级团队成员+0.5   省级竞赛三等奖（负责人）+4分</t>
  </si>
  <si>
    <t>第二届辽宁省普通高等学校本科大学生固体废物资源化利用理念与技术创新创业竞赛
优秀奖+0.25</t>
  </si>
  <si>
    <t xml:space="preserve">
2023年10月东北三省一区第三届大学生生态环保作品竞赛，获省级优秀奖+1
2023年8月第三届辽宁省大学生生命科学创新创业大赛，获省三等奖+2</t>
  </si>
  <si>
    <t xml:space="preserve">第二届辽宁省普通高等学校本科大学生
固体废物资源化利用理念与技术创新创业竞赛
省级二等奖+2
（创新创业校级项目）再生水混灌及追肥量对生菜生长发育和产量的影响+0.5   省级竞赛三等奖（参与人）+1.33分
</t>
  </si>
  <si>
    <t xml:space="preserve">辽宁省固体废物创新创业竞赛省级二等奖+2
2024辽宁省大学生创新创业项目校级获奖+2  省级竞赛三等奖（参与人）+1.33分
</t>
  </si>
  <si>
    <t xml:space="preserve">
2023年10月东北三省一区第三届大学生生态环保作品竞赛，获省级优秀奖+0.25
2023年8月第三届辽宁省大学生生命科学创新创业大赛，获省三等奖+4</t>
  </si>
  <si>
    <t>第二届辽宁省普通高等学校本科大学生
固体废物资源化利用理念与技术创新创业竞赛
省级二等奖+6
（创新创业校级项目）再生水混灌及追肥量对生菜生长发育和产量的影响+0.5
 省级竞赛三等奖（参与人）+1.33分</t>
  </si>
  <si>
    <t xml:space="preserve">2023年东北三省一区第三届大学生生态环保竞赛优秀奖+0.25
</t>
  </si>
  <si>
    <t>2023年东北三省一区第三届大学生生态环保作品竞赛优秀奖+0.25</t>
  </si>
  <si>
    <t>生命科学学院2023—2024学年2021级环境生态工程专业德育测评成绩</t>
  </si>
  <si>
    <t>基础分（满分60）</t>
  </si>
  <si>
    <t>奖励分（满分40）</t>
  </si>
  <si>
    <t>扣分</t>
  </si>
  <si>
    <t>班长（林楠，2021.10.21）+4分；
2023迎新生志愿活动（生命科学学院）+0.5分；
2023新生助理辅导员（生命科学学院）+1分</t>
  </si>
  <si>
    <t>寝室长（生命科学学院）+2分；
参加志愿服务活动（沈阳师范大学）+0.5分；
志愿服务活动（镇平县）+0.5分</t>
  </si>
  <si>
    <t>寝室长（生命科学学院）+2分</t>
  </si>
  <si>
    <t>科普志愿者（沈阳科学宫）+0.5分</t>
  </si>
  <si>
    <t>心理委员（生命科学学院）+2
新生助理辅导员（生命科学学院）+1分；
2023迎新生志愿活动（生命科学学院）+0.5分</t>
  </si>
  <si>
    <t>文体委员（林楠，2021.10.21）+2分；寒假社会实践活动（林楠，2024.2.23）+0.5分</t>
  </si>
  <si>
    <t>团支部书记（林楠，2021.10.21）+4分</t>
  </si>
  <si>
    <t>微博协会副职负责人（微博协会）+4分；
24年大学生寒假社会实践活动（2024.1）+0.5分</t>
  </si>
  <si>
    <t>2023年暑期三下乡社会实践优秀团队（沈阳师范大学）+2分   社会实践优秀团队负责人+4分</t>
  </si>
  <si>
    <t>生活委员（生命科学学院）+2分</t>
  </si>
  <si>
    <t>班委会易班负责人（生命科学学院）+2分；</t>
  </si>
  <si>
    <t>学习委员（生命科学学院）+2分</t>
  </si>
  <si>
    <t>微博协会新媒体运营中心部长（沈阳师范大学）+3分</t>
  </si>
  <si>
    <t>生命科学学院2023—2024学年2021级环境生态工程专业文体测评成绩</t>
  </si>
  <si>
    <t>基础分（满分50）</t>
  </si>
  <si>
    <t>奖励分（满分50）</t>
  </si>
  <si>
    <t>文体测评排名</t>
  </si>
  <si>
    <t>2024年沈阳师范大学首届“校长杯”五人制足球联赛参与者（沈阳师范大学）+1分</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</si>
</sst>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_ "/>
  </numFmts>
  <fonts count="27">
    <font>
      <sz val="11"/>
      <name val="微软雅黑"/>
      <charset val="134"/>
    </font>
    <font>
      <b/>
      <sz val="14"/>
      <color rgb="FF000000"/>
      <name val="宋体"/>
      <charset val="134"/>
    </font>
    <font>
      <sz val="14"/>
      <color rgb="FF000000"/>
      <name val="宋体"/>
      <charset val="134"/>
    </font>
    <font>
      <b/>
      <sz val="18"/>
      <color rgb="FF000000"/>
      <name val="宋体"/>
      <charset val="134"/>
    </font>
    <font>
      <sz val="12"/>
      <color rgb="FF000000"/>
      <name val="宋体"/>
      <charset val="134"/>
    </font>
    <font>
      <sz val="11"/>
      <color rgb="FF000000"/>
      <name val="宋体"/>
      <charset val="134"/>
    </font>
    <font>
      <sz val="10"/>
      <color rgb="FF00000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7" fillId="0" borderId="0" applyFont="0" applyFill="0" applyBorder="0" applyAlignment="0" applyProtection="0">
      <alignment vertical="center"/>
    </xf>
    <xf numFmtId="44" fontId="7" fillId="0" borderId="0" applyFont="0" applyFill="0" applyBorder="0" applyAlignment="0" applyProtection="0">
      <alignment vertical="center"/>
    </xf>
    <xf numFmtId="9" fontId="7" fillId="0" borderId="0" applyFont="0" applyFill="0" applyBorder="0" applyAlignment="0" applyProtection="0">
      <alignment vertical="center"/>
    </xf>
    <xf numFmtId="41" fontId="7" fillId="0" borderId="0" applyFont="0" applyFill="0" applyBorder="0" applyAlignment="0" applyProtection="0">
      <alignment vertical="center"/>
    </xf>
    <xf numFmtId="42" fontId="7"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 fillId="2" borderId="6"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7"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 borderId="9" applyNumberFormat="0" applyAlignment="0" applyProtection="0">
      <alignment vertical="center"/>
    </xf>
    <xf numFmtId="0" fontId="17" fillId="4" borderId="10" applyNumberFormat="0" applyAlignment="0" applyProtection="0">
      <alignment vertical="center"/>
    </xf>
    <xf numFmtId="0" fontId="18" fillId="4" borderId="9" applyNumberFormat="0" applyAlignment="0" applyProtection="0">
      <alignment vertical="center"/>
    </xf>
    <xf numFmtId="0" fontId="19" fillId="5" borderId="11" applyNumberFormat="0" applyAlignment="0" applyProtection="0">
      <alignment vertical="center"/>
    </xf>
    <xf numFmtId="0" fontId="20" fillId="0" borderId="12" applyNumberFormat="0" applyFill="0" applyAlignment="0" applyProtection="0">
      <alignment vertical="center"/>
    </xf>
    <xf numFmtId="0" fontId="21" fillId="0" borderId="13"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cellStyleXfs>
  <cellXfs count="28">
    <xf numFmtId="0" fontId="0" fillId="0" borderId="0" xfId="0">
      <alignment vertical="center"/>
    </xf>
    <xf numFmtId="0" fontId="1" fillId="0" borderId="1" xfId="0" applyFont="1" applyFill="1" applyBorder="1">
      <alignment vertical="center"/>
    </xf>
    <xf numFmtId="0" fontId="2" fillId="0" borderId="1" xfId="0" applyFont="1" applyFill="1" applyBorder="1">
      <alignment vertical="center"/>
    </xf>
    <xf numFmtId="0" fontId="3"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2" fillId="0" borderId="2" xfId="0" applyFont="1" applyFill="1" applyBorder="1">
      <alignment vertical="center"/>
    </xf>
    <xf numFmtId="0" fontId="2" fillId="0" borderId="3" xfId="0" applyFont="1" applyFill="1" applyBorder="1">
      <alignment vertical="center"/>
    </xf>
    <xf numFmtId="0" fontId="2" fillId="0" borderId="4" xfId="0" applyFont="1" applyFill="1" applyBorder="1">
      <alignment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4" fillId="0" borderId="1" xfId="0" applyFont="1" applyFill="1" applyBorder="1" applyAlignment="1">
      <alignment horizontal="center" vertical="center"/>
    </xf>
    <xf numFmtId="177" fontId="5" fillId="0" borderId="4"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4" xfId="0" applyNumberFormat="1" applyFont="1" applyFill="1" applyBorder="1" applyAlignment="1">
      <alignment horizontal="center" vertical="center"/>
    </xf>
    <xf numFmtId="0" fontId="2" fillId="0" borderId="2" xfId="0" applyFont="1" applyFill="1" applyBorder="1" applyAlignment="1">
      <alignment vertical="center" wrapText="1"/>
    </xf>
    <xf numFmtId="0" fontId="2" fillId="0" borderId="3" xfId="0" applyFont="1" applyFill="1" applyBorder="1" applyAlignment="1">
      <alignment vertical="center" wrapText="1"/>
    </xf>
    <xf numFmtId="0" fontId="2" fillId="0" borderId="4" xfId="0" applyFont="1" applyFill="1" applyBorder="1" applyAlignment="1">
      <alignment vertical="center" wrapText="1"/>
    </xf>
    <xf numFmtId="177" fontId="2"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5" xfId="0" applyFont="1" applyFill="1" applyBorder="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rgb="FFDDEBF7"/>
          <bgColor rgb="FFDDEBF7"/>
        </patternFill>
      </fill>
    </dxf>
    <dxf>
      <fill>
        <patternFill patternType="solid">
          <fgColor rgb="FFDDEBF7"/>
          <bgColor rgb="FFDDEBF7"/>
        </patternFill>
      </fill>
    </dxf>
    <dxf>
      <font>
        <b val="1"/>
        <color rgb="FF000000"/>
      </font>
    </dxf>
    <dxf>
      <font>
        <b val="1"/>
        <color rgb="FF000000"/>
      </font>
    </dxf>
    <dxf>
      <font>
        <b val="1"/>
        <color rgb="FF000000"/>
      </font>
      <border>
        <left/>
        <right/>
        <top style="double">
          <color rgb="FF5B9BD5"/>
        </top>
        <bottom/>
      </border>
    </dxf>
    <dxf>
      <font>
        <b val="1"/>
        <color rgb="FFFFFFFF"/>
      </font>
      <fill>
        <patternFill patternType="solid">
          <fgColor rgb="FF5B9BD5"/>
          <bgColor rgb="FF5B9BD5"/>
        </patternFill>
      </fill>
    </dxf>
    <dxf>
      <font>
        <color rgb="FF000000"/>
      </font>
      <border>
        <left style="thin">
          <color rgb="FF5B9BD5"/>
        </left>
        <right style="thin">
          <color rgb="FF5B9BD5"/>
        </right>
        <top style="thin">
          <color rgb="FF5B9BD5"/>
        </top>
        <bottom style="thin">
          <color rgb="FF5B9BD5"/>
        </bottom>
        <horizontal style="thin">
          <color rgb="FF9BC2E6"/>
        </horizontal>
      </border>
    </dxf>
    <dxf>
      <fill>
        <patternFill patternType="solid">
          <fgColor rgb="FFDDEBF7"/>
          <bgColor rgb="FFDDEBF7"/>
        </patternFill>
      </fill>
      <border>
        <left/>
        <right/>
        <top/>
        <bottom style="thin">
          <color rgb="FF9BC2E6"/>
        </bottom>
      </border>
    </dxf>
    <dxf>
      <font>
        <b val="1"/>
      </font>
      <fill>
        <patternFill patternType="solid">
          <fgColor rgb="FFDDEBF7"/>
          <bgColor rgb="FFDDEBF7"/>
        </patternFill>
      </fill>
      <border>
        <left/>
        <right/>
        <top/>
        <bottom style="thin">
          <color rgb="FF9BC2E6"/>
        </bottom>
      </border>
    </dxf>
    <dxf>
      <font>
        <color rgb="FF000000"/>
      </font>
    </dxf>
    <dxf>
      <font>
        <color rgb="FF000000"/>
      </font>
      <border>
        <left/>
        <right/>
        <top/>
        <bottom style="thin">
          <color rgb="FF9BC2E6"/>
        </bottom>
      </border>
    </dxf>
    <dxf>
      <font>
        <b val="1"/>
        <color rgb="FF000000"/>
      </font>
    </dxf>
    <dxf>
      <font>
        <b val="1"/>
        <color rgb="FF000000"/>
      </font>
      <border>
        <left/>
        <right/>
        <top style="thin">
          <color rgb="FF5B9BD5"/>
        </top>
        <bottom style="thin">
          <color rgb="FF5B9BD5"/>
        </bottom>
      </border>
    </dxf>
    <dxf>
      <fill>
        <patternFill patternType="solid">
          <fgColor rgb="FFDDEBF7"/>
          <bgColor rgb="FFDDEBF7"/>
        </patternFill>
      </fill>
    </dxf>
    <dxf>
      <fill>
        <patternFill patternType="solid">
          <fgColor rgb="FFDDEBF7"/>
          <bgColor rgb="FFDDEBF7"/>
        </patternFill>
      </fill>
    </dxf>
    <dxf>
      <font>
        <b val="1"/>
        <color rgb="FF000000"/>
      </font>
      <fill>
        <patternFill patternType="solid">
          <fgColor rgb="FFDDEBF7"/>
          <bgColor rgb="FFDDEBF7"/>
        </patternFill>
      </fill>
      <border>
        <left/>
        <right/>
        <top style="thin">
          <color rgb="FF9BC2E6"/>
        </top>
        <bottom style="thin">
          <color rgb="FF9BC2E6"/>
        </bottom>
      </border>
    </dxf>
    <dxf>
      <font>
        <b val="1"/>
        <color rgb="FF000000"/>
      </font>
      <fill>
        <patternFill patternType="solid">
          <fgColor rgb="FFDDEBF7"/>
          <bgColor rgb="FFDDEBF7"/>
        </patternFill>
      </fill>
      <border>
        <left/>
        <right/>
        <top/>
        <bottom style="thin">
          <color rgb="FF9BC2E6"/>
        </bottom>
      </border>
    </dxf>
  </dxfs>
  <tableStyles count="2" defaultTableStyle="TableStylePreset3_Accent1 1" defaultPivotStyle="PivotStylePreset2_Accent1 1">
    <tableStyle name="TableStylePreset3_Accent1 1" pivot="0" count="7" xr9:uid="{442D6E2D-6A18-40A0-858F-8BE2773FF9AF}">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1" table="0" count="10" xr9:uid="{340471BC-BADF-485D-8B88-F88CDBE7DD47}">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1.jpeg"/><Relationship Id="rId8" Type="http://schemas.openxmlformats.org/officeDocument/2006/relationships/image" Target="media/image10.jpeg"/><Relationship Id="rId7" Type="http://schemas.openxmlformats.org/officeDocument/2006/relationships/image" Target="media/image9.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 Id="rId30" Type="http://schemas.openxmlformats.org/officeDocument/2006/relationships/image" Target="media/image32.jpeg"/><Relationship Id="rId3" Type="http://schemas.openxmlformats.org/officeDocument/2006/relationships/image" Target="media/image5.jpeg"/><Relationship Id="rId29" Type="http://schemas.openxmlformats.org/officeDocument/2006/relationships/image" Target="media/image31.jpeg"/><Relationship Id="rId28" Type="http://schemas.openxmlformats.org/officeDocument/2006/relationships/image" Target="media/image30.jpeg"/><Relationship Id="rId27" Type="http://schemas.openxmlformats.org/officeDocument/2006/relationships/image" Target="media/image29.png"/><Relationship Id="rId26" Type="http://schemas.openxmlformats.org/officeDocument/2006/relationships/image" Target="media/image28.jpeg"/><Relationship Id="rId25" Type="http://schemas.openxmlformats.org/officeDocument/2006/relationships/image" Target="media/image27.jpeg"/><Relationship Id="rId24" Type="http://schemas.openxmlformats.org/officeDocument/2006/relationships/image" Target="media/image26.jpeg"/><Relationship Id="rId23" Type="http://schemas.openxmlformats.org/officeDocument/2006/relationships/image" Target="media/image25.jpeg"/><Relationship Id="rId22" Type="http://schemas.openxmlformats.org/officeDocument/2006/relationships/image" Target="media/image24.jpeg"/><Relationship Id="rId21" Type="http://schemas.openxmlformats.org/officeDocument/2006/relationships/image" Target="media/image23.jpeg"/><Relationship Id="rId20" Type="http://schemas.openxmlformats.org/officeDocument/2006/relationships/image" Target="media/image22.jpeg"/><Relationship Id="rId2" Type="http://schemas.openxmlformats.org/officeDocument/2006/relationships/image" Target="media/image4.png"/><Relationship Id="rId19" Type="http://schemas.openxmlformats.org/officeDocument/2006/relationships/image" Target="media/image21.jpeg"/><Relationship Id="rId18" Type="http://schemas.openxmlformats.org/officeDocument/2006/relationships/image" Target="media/image20.jpeg"/><Relationship Id="rId17" Type="http://schemas.openxmlformats.org/officeDocument/2006/relationships/image" Target="media/image19.jpeg"/><Relationship Id="rId16" Type="http://schemas.openxmlformats.org/officeDocument/2006/relationships/image" Target="media/image18.jpeg"/><Relationship Id="rId15" Type="http://schemas.openxmlformats.org/officeDocument/2006/relationships/image" Target="media/image17.jpeg"/><Relationship Id="rId14" Type="http://schemas.openxmlformats.org/officeDocument/2006/relationships/image" Target="media/image16.jpeg"/><Relationship Id="rId13" Type="http://schemas.openxmlformats.org/officeDocument/2006/relationships/image" Target="media/image15.jpeg"/><Relationship Id="rId12" Type="http://schemas.openxmlformats.org/officeDocument/2006/relationships/image" Target="media/image14.jpeg"/><Relationship Id="rId11" Type="http://schemas.openxmlformats.org/officeDocument/2006/relationships/image" Target="media/image13.jpeg"/><Relationship Id="rId10" Type="http://schemas.openxmlformats.org/officeDocument/2006/relationships/image" Target="media/image12.jpeg"/><Relationship Id="rId1" Type="http://schemas.openxmlformats.org/officeDocument/2006/relationships/image" Target="media/image3.jpeg"/></Relationships>
</file>

<file path=xl/_rels/workbook.xml.rels><?xml version="1.0" encoding="UTF-8" standalone="yes"?>
<Relationships xmlns="http://schemas.openxmlformats.org/package/2006/relationships"><Relationship Id="rId9" Type="http://www.wps.cn/officeDocument/2020/cellImage" Target="cellimag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80</xdr:col>
      <xdr:colOff>573570</xdr:colOff>
      <xdr:row>15</xdr:row>
      <xdr:rowOff>100607</xdr:rowOff>
    </xdr:from>
    <xdr:to>
      <xdr:col>86</xdr:col>
      <xdr:colOff>173571</xdr:colOff>
      <xdr:row>19</xdr:row>
      <xdr:rowOff>176480</xdr:rowOff>
    </xdr:to>
    <xdr:pic>
      <xdr:nvPicPr>
        <xdr:cNvPr id="2" name="图片 1" descr=" "/>
        <xdr:cNvPicPr/>
      </xdr:nvPicPr>
      <xdr:blipFill>
        <a:blip r:embed="rId1"/>
        <a:srcRect/>
        <a:stretch>
          <a:fillRect/>
        </a:stretch>
      </xdr:blipFill>
      <xdr:spPr>
        <a:xfrm>
          <a:off x="60568840" y="6853555"/>
          <a:ext cx="3714750" cy="1853565"/>
        </a:xfrm>
        <a:prstGeom prst="rect">
          <a:avLst/>
        </a:prstGeom>
        <a:noFill/>
        <a:ln>
          <a:noFill/>
        </a:ln>
        <a:effectLst/>
      </xdr:spPr>
    </xdr:pic>
    <xdr:clientData/>
  </xdr:twoCellAnchor>
  <xdr:twoCellAnchor>
    <xdr:from>
      <xdr:col>34</xdr:col>
      <xdr:colOff>524998</xdr:colOff>
      <xdr:row>5</xdr:row>
      <xdr:rowOff>177601</xdr:rowOff>
    </xdr:from>
    <xdr:to>
      <xdr:col>40</xdr:col>
      <xdr:colOff>124999</xdr:colOff>
      <xdr:row>9</xdr:row>
      <xdr:rowOff>380273</xdr:rowOff>
    </xdr:to>
    <xdr:pic>
      <xdr:nvPicPr>
        <xdr:cNvPr id="3" name="图片 2" descr=" "/>
        <xdr:cNvPicPr/>
      </xdr:nvPicPr>
      <xdr:blipFill>
        <a:blip r:embed="rId2"/>
        <a:srcRect/>
        <a:stretch>
          <a:fillRect/>
        </a:stretch>
      </xdr:blipFill>
      <xdr:spPr>
        <a:xfrm>
          <a:off x="28973145" y="2485390"/>
          <a:ext cx="3714750" cy="1980565"/>
        </a:xfrm>
        <a:prstGeom prst="rect">
          <a:avLst/>
        </a:prstGeom>
        <a:noFill/>
        <a:ln>
          <a:noFill/>
        </a:ln>
        <a:effec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5"/>
  <sheetViews>
    <sheetView workbookViewId="0">
      <selection activeCell="G7" sqref="G7"/>
    </sheetView>
  </sheetViews>
  <sheetFormatPr defaultColWidth="9" defaultRowHeight="18.75"/>
  <cols>
    <col min="1" max="1" width="5.65185185185185" style="2"/>
    <col min="2" max="2" width="11.1407407407407" style="2" customWidth="1"/>
    <col min="3" max="3" width="7.66666666666667" style="2" customWidth="1"/>
    <col min="4" max="4" width="13.7333333333333" style="2" customWidth="1"/>
    <col min="5" max="5" width="10" style="2" customWidth="1"/>
    <col min="6" max="6" width="16.7703703703704" style="2" customWidth="1"/>
    <col min="7" max="7" width="14.6666666666667" style="2" customWidth="1"/>
    <col min="8" max="8" width="14.1037037037037" style="2" customWidth="1"/>
    <col min="9" max="9" width="10" style="2" customWidth="1"/>
    <col min="10" max="10" width="21.4148148148148" style="2" customWidth="1"/>
    <col min="11" max="11" width="19.0666666666667" style="4" customWidth="1"/>
    <col min="12" max="12" width="5.65185185185185" style="4" customWidth="1"/>
    <col min="13" max="13" width="10" style="2" customWidth="1"/>
    <col min="14" max="14" width="12.3259259259259" style="2" customWidth="1"/>
    <col min="15" max="15" width="10.0148148148148" style="2" customWidth="1"/>
    <col min="16" max="16" width="5.65185185185185" style="2" customWidth="1"/>
    <col min="17" max="16380" width="8" style="2"/>
    <col min="16381" max="16384" width="9" style="2"/>
  </cols>
  <sheetData>
    <row r="1" ht="48" customHeight="1" spans="1:16">
      <c r="A1" s="3" t="s">
        <v>0</v>
      </c>
      <c r="B1" s="3"/>
      <c r="C1" s="3"/>
      <c r="D1" s="3"/>
      <c r="E1" s="3"/>
      <c r="F1" s="3"/>
      <c r="G1" s="3"/>
      <c r="H1" s="3"/>
      <c r="I1" s="3"/>
      <c r="J1" s="3"/>
      <c r="K1" s="3"/>
      <c r="L1" s="3"/>
      <c r="M1" s="3"/>
      <c r="N1" s="3"/>
      <c r="O1" s="3"/>
      <c r="P1" s="3"/>
    </row>
    <row r="2" spans="1:15">
      <c r="A2" s="4" t="s">
        <v>1</v>
      </c>
      <c r="B2" s="4"/>
      <c r="C2" s="4"/>
      <c r="D2" s="4"/>
      <c r="O2" s="4"/>
    </row>
    <row r="3" s="5" customFormat="1" ht="45" customHeight="1" spans="1:16">
      <c r="A3" s="5" t="s">
        <v>2</v>
      </c>
      <c r="B3" s="5" t="s">
        <v>3</v>
      </c>
      <c r="C3" s="5" t="s">
        <v>4</v>
      </c>
      <c r="D3" s="5" t="s">
        <v>5</v>
      </c>
      <c r="E3" s="5" t="s">
        <v>6</v>
      </c>
      <c r="F3" s="6" t="s">
        <v>7</v>
      </c>
      <c r="G3" s="5" t="s">
        <v>8</v>
      </c>
      <c r="H3" s="6" t="s">
        <v>9</v>
      </c>
      <c r="I3" s="5" t="s">
        <v>10</v>
      </c>
      <c r="J3" s="5" t="s">
        <v>11</v>
      </c>
      <c r="K3" s="5" t="s">
        <v>12</v>
      </c>
      <c r="L3" s="5" t="s">
        <v>13</v>
      </c>
      <c r="M3" s="5" t="s">
        <v>14</v>
      </c>
      <c r="N3" s="5" t="s">
        <v>15</v>
      </c>
      <c r="O3" s="5" t="s">
        <v>16</v>
      </c>
      <c r="P3" s="5" t="s">
        <v>17</v>
      </c>
    </row>
    <row r="4" ht="35" customHeight="1" spans="1:15">
      <c r="A4" s="4">
        <v>1</v>
      </c>
      <c r="B4" s="4">
        <v>21089001</v>
      </c>
      <c r="C4" s="4" t="s">
        <v>18</v>
      </c>
      <c r="D4" s="4">
        <v>88.19</v>
      </c>
      <c r="E4" s="19">
        <v>9</v>
      </c>
      <c r="F4" s="4">
        <v>12</v>
      </c>
      <c r="G4" s="4">
        <v>20</v>
      </c>
      <c r="H4" s="7">
        <v>5</v>
      </c>
      <c r="I4" s="4">
        <v>2</v>
      </c>
      <c r="J4" s="24">
        <f t="shared" ref="J4:J33" si="0">D4*0.7+F4+0.2+H4*0.1</f>
        <v>74.433</v>
      </c>
      <c r="K4" s="19">
        <v>10</v>
      </c>
      <c r="L4" s="25">
        <v>3.33</v>
      </c>
      <c r="M4" s="26">
        <v>465</v>
      </c>
      <c r="N4" s="27" t="s">
        <v>19</v>
      </c>
      <c r="O4" s="2" t="str">
        <f>_xlfn.DISPIMG("ID_22CB85DDE5794DFA81680FECAA7196B6",1)</f>
        <v>=DISPIMG("ID_22CB85DDE5794DFA81680FECAA7196B6",1)</v>
      </c>
    </row>
    <row r="5" ht="35" customHeight="1" spans="1:15">
      <c r="A5" s="4">
        <v>2</v>
      </c>
      <c r="B5" s="4">
        <v>21089013</v>
      </c>
      <c r="C5" s="4" t="s">
        <v>20</v>
      </c>
      <c r="D5" s="4">
        <v>80.27</v>
      </c>
      <c r="E5" s="19">
        <v>21</v>
      </c>
      <c r="F5" s="4">
        <v>13.1</v>
      </c>
      <c r="G5" s="4">
        <v>1</v>
      </c>
      <c r="H5" s="4">
        <v>5.1</v>
      </c>
      <c r="I5" s="4">
        <v>1</v>
      </c>
      <c r="J5" s="24">
        <f t="shared" si="0"/>
        <v>69.999</v>
      </c>
      <c r="K5" s="19">
        <v>18</v>
      </c>
      <c r="L5" s="25">
        <v>2.46</v>
      </c>
      <c r="M5" s="26">
        <v>405</v>
      </c>
      <c r="N5" s="27" t="s">
        <v>19</v>
      </c>
      <c r="O5" s="2" t="str">
        <f>_xlfn.DISPIMG("ID_DB3FBA213BFF4BDEA41FB39062AB968E",1)</f>
        <v>=DISPIMG("ID_DB3FBA213BFF4BDEA41FB39062AB968E",1)</v>
      </c>
    </row>
    <row r="6" ht="35" customHeight="1" spans="1:15">
      <c r="A6" s="4">
        <v>3</v>
      </c>
      <c r="B6" s="4">
        <v>21089006</v>
      </c>
      <c r="C6" s="4" t="s">
        <v>21</v>
      </c>
      <c r="D6" s="4">
        <v>91.3</v>
      </c>
      <c r="E6" s="19">
        <v>7</v>
      </c>
      <c r="F6" s="4">
        <v>12</v>
      </c>
      <c r="G6" s="4">
        <v>20</v>
      </c>
      <c r="H6" s="7">
        <v>5</v>
      </c>
      <c r="I6" s="4">
        <v>2</v>
      </c>
      <c r="J6" s="24">
        <f t="shared" si="0"/>
        <v>76.61</v>
      </c>
      <c r="K6" s="19">
        <v>7</v>
      </c>
      <c r="L6" s="25">
        <v>3.67</v>
      </c>
      <c r="M6" s="26">
        <v>555</v>
      </c>
      <c r="N6" s="27" t="s">
        <v>19</v>
      </c>
      <c r="O6" s="2" t="str">
        <f>_xlfn.DISPIMG("ID_67E945182563471AA458255B1E72C335",1)</f>
        <v>=DISPIMG("ID_67E945182563471AA458255B1E72C335",1)</v>
      </c>
    </row>
    <row r="7" ht="35" customHeight="1" spans="1:15">
      <c r="A7" s="4">
        <v>4</v>
      </c>
      <c r="B7" s="4">
        <v>21089017</v>
      </c>
      <c r="C7" s="4" t="s">
        <v>22</v>
      </c>
      <c r="D7" s="4">
        <v>75.28</v>
      </c>
      <c r="E7" s="19">
        <v>24</v>
      </c>
      <c r="F7" s="4">
        <v>12</v>
      </c>
      <c r="G7" s="4">
        <v>20</v>
      </c>
      <c r="H7" s="7">
        <v>5</v>
      </c>
      <c r="I7" s="4">
        <v>2</v>
      </c>
      <c r="J7" s="24">
        <f t="shared" si="0"/>
        <v>65.396</v>
      </c>
      <c r="K7" s="19">
        <v>25</v>
      </c>
      <c r="L7" s="25">
        <v>2.6</v>
      </c>
      <c r="M7" s="26">
        <v>405</v>
      </c>
      <c r="N7" s="27" t="s">
        <v>19</v>
      </c>
      <c r="O7" s="2" t="str">
        <f>_xlfn.DISPIMG("ID_B58516312AF44451AD78176C09E422A2",1)</f>
        <v>=DISPIMG("ID_B58516312AF44451AD78176C09E422A2",1)</v>
      </c>
    </row>
    <row r="8" ht="35" customHeight="1" spans="1:15">
      <c r="A8" s="4">
        <v>5</v>
      </c>
      <c r="B8" s="4">
        <v>21089028</v>
      </c>
      <c r="C8" s="4" t="s">
        <v>23</v>
      </c>
      <c r="D8" s="4">
        <v>93.59</v>
      </c>
      <c r="E8" s="19">
        <v>2</v>
      </c>
      <c r="F8" s="4">
        <v>12.6</v>
      </c>
      <c r="G8" s="4">
        <v>5</v>
      </c>
      <c r="H8" s="7">
        <v>5</v>
      </c>
      <c r="I8" s="4">
        <v>2</v>
      </c>
      <c r="J8" s="24">
        <f t="shared" si="0"/>
        <v>78.813</v>
      </c>
      <c r="K8" s="19">
        <v>3</v>
      </c>
      <c r="L8" s="25">
        <v>3.32</v>
      </c>
      <c r="M8" s="26">
        <v>504</v>
      </c>
      <c r="N8" s="27" t="s">
        <v>19</v>
      </c>
      <c r="O8" s="2" t="str">
        <f>_xlfn.DISPIMG("ID_7E341B2616E64D1E8654EEFF7910BDB0",1)</f>
        <v>=DISPIMG("ID_7E341B2616E64D1E8654EEFF7910BDB0",1)</v>
      </c>
    </row>
    <row r="9" ht="35" customHeight="1" spans="1:15">
      <c r="A9" s="4">
        <v>6</v>
      </c>
      <c r="B9" s="4">
        <v>21089014</v>
      </c>
      <c r="C9" s="4" t="s">
        <v>24</v>
      </c>
      <c r="D9" s="4">
        <v>87.15</v>
      </c>
      <c r="E9" s="19">
        <v>11</v>
      </c>
      <c r="F9" s="4">
        <v>12.4</v>
      </c>
      <c r="G9" s="4">
        <v>8</v>
      </c>
      <c r="H9" s="7">
        <v>5</v>
      </c>
      <c r="I9" s="4">
        <v>2</v>
      </c>
      <c r="J9" s="24">
        <f t="shared" si="0"/>
        <v>74.105</v>
      </c>
      <c r="K9" s="19">
        <v>11</v>
      </c>
      <c r="L9" s="25">
        <v>3.28</v>
      </c>
      <c r="M9" s="26">
        <v>368</v>
      </c>
      <c r="N9" s="27" t="s">
        <v>19</v>
      </c>
      <c r="O9" s="2" t="str">
        <f>_xlfn.DISPIMG("ID_A042C4A38AF14732A74DB1E0A12E6F9E",1)</f>
        <v>=DISPIMG("ID_A042C4A38AF14732A74DB1E0A12E6F9E",1)</v>
      </c>
    </row>
    <row r="10" ht="35" customHeight="1" spans="1:15">
      <c r="A10" s="4">
        <v>7</v>
      </c>
      <c r="B10" s="4">
        <v>21089003</v>
      </c>
      <c r="C10" s="4" t="s">
        <v>25</v>
      </c>
      <c r="D10" s="4">
        <v>67.74</v>
      </c>
      <c r="E10" s="19">
        <v>30</v>
      </c>
      <c r="F10" s="4">
        <v>12.1</v>
      </c>
      <c r="G10" s="4">
        <v>19</v>
      </c>
      <c r="H10" s="7">
        <v>5</v>
      </c>
      <c r="I10" s="4">
        <v>2</v>
      </c>
      <c r="J10" s="24">
        <f t="shared" si="0"/>
        <v>60.218</v>
      </c>
      <c r="K10" s="19">
        <v>30</v>
      </c>
      <c r="L10" s="25">
        <v>1.94</v>
      </c>
      <c r="M10" s="26">
        <v>315</v>
      </c>
      <c r="N10" s="27" t="s">
        <v>26</v>
      </c>
      <c r="O10" s="2" t="str">
        <f>_xlfn.DISPIMG("ID_47704B389791404580381208CA15D2B5",1)</f>
        <v>=DISPIMG("ID_47704B389791404580381208CA15D2B5",1)</v>
      </c>
    </row>
    <row r="11" ht="35" customHeight="1" spans="1:15">
      <c r="A11" s="4">
        <v>8</v>
      </c>
      <c r="B11" s="4">
        <v>21089018</v>
      </c>
      <c r="C11" s="4" t="s">
        <v>27</v>
      </c>
      <c r="D11" s="4">
        <v>93.27</v>
      </c>
      <c r="E11" s="19">
        <v>5</v>
      </c>
      <c r="F11" s="4">
        <v>12.5</v>
      </c>
      <c r="G11" s="4">
        <v>6</v>
      </c>
      <c r="H11" s="7">
        <v>5</v>
      </c>
      <c r="I11" s="4">
        <v>2</v>
      </c>
      <c r="J11" s="24">
        <f t="shared" si="0"/>
        <v>78.489</v>
      </c>
      <c r="K11" s="19">
        <v>5</v>
      </c>
      <c r="L11" s="25">
        <v>3.54</v>
      </c>
      <c r="M11" s="26">
        <v>428</v>
      </c>
      <c r="N11" s="27" t="s">
        <v>19</v>
      </c>
      <c r="O11" s="2" t="str">
        <f>_xlfn.DISPIMG("ID_5F41206B5D2D4F49BEAE4D7C55C76FBA",1)</f>
        <v>=DISPIMG("ID_5F41206B5D2D4F49BEAE4D7C55C76FBA",1)</v>
      </c>
    </row>
    <row r="12" ht="35" customHeight="1" spans="1:15">
      <c r="A12" s="4">
        <v>9</v>
      </c>
      <c r="B12" s="4">
        <v>21089007</v>
      </c>
      <c r="C12" s="4" t="s">
        <v>28</v>
      </c>
      <c r="D12" s="4">
        <v>87.95</v>
      </c>
      <c r="E12" s="19">
        <v>10</v>
      </c>
      <c r="F12" s="4">
        <v>12.5</v>
      </c>
      <c r="G12" s="4">
        <v>6</v>
      </c>
      <c r="H12" s="7">
        <v>5</v>
      </c>
      <c r="I12" s="4">
        <v>2</v>
      </c>
      <c r="J12" s="24">
        <f t="shared" si="0"/>
        <v>74.765</v>
      </c>
      <c r="K12" s="19">
        <v>9</v>
      </c>
      <c r="L12" s="25">
        <v>3.22</v>
      </c>
      <c r="M12" s="26">
        <v>495</v>
      </c>
      <c r="N12" s="27" t="s">
        <v>19</v>
      </c>
      <c r="O12" s="2" t="str">
        <f>_xlfn.DISPIMG("ID_6FF2A527220342788DDCFD44D9A94B74",1)</f>
        <v>=DISPIMG("ID_6FF2A527220342788DDCFD44D9A94B74",1)</v>
      </c>
    </row>
    <row r="13" ht="35" customHeight="1" spans="1:15">
      <c r="A13" s="4">
        <v>10</v>
      </c>
      <c r="B13" s="4">
        <v>21089009</v>
      </c>
      <c r="C13" s="4" t="s">
        <v>29</v>
      </c>
      <c r="D13" s="4">
        <v>89.16</v>
      </c>
      <c r="E13" s="19">
        <v>8</v>
      </c>
      <c r="F13" s="4">
        <v>12</v>
      </c>
      <c r="G13" s="4">
        <v>20</v>
      </c>
      <c r="H13" s="7">
        <v>5</v>
      </c>
      <c r="I13" s="4">
        <v>2</v>
      </c>
      <c r="J13" s="24">
        <f t="shared" si="0"/>
        <v>75.112</v>
      </c>
      <c r="K13" s="19">
        <v>8</v>
      </c>
      <c r="L13" s="25">
        <v>3.51</v>
      </c>
      <c r="M13" s="26">
        <v>526</v>
      </c>
      <c r="N13" s="27" t="s">
        <v>19</v>
      </c>
      <c r="O13" s="2" t="str">
        <f>_xlfn.DISPIMG("ID_13A54C13FF924A29B4662F5B738989A3",1)</f>
        <v>=DISPIMG("ID_13A54C13FF924A29B4662F5B738989A3",1)</v>
      </c>
    </row>
    <row r="14" ht="35" customHeight="1" spans="1:15">
      <c r="A14" s="4">
        <v>11</v>
      </c>
      <c r="B14" s="4">
        <v>21089016</v>
      </c>
      <c r="C14" s="4" t="s">
        <v>30</v>
      </c>
      <c r="D14" s="4">
        <v>92.68</v>
      </c>
      <c r="E14" s="19">
        <v>6</v>
      </c>
      <c r="F14" s="4">
        <v>12</v>
      </c>
      <c r="G14" s="4">
        <v>20</v>
      </c>
      <c r="H14" s="7">
        <v>5</v>
      </c>
      <c r="I14" s="4">
        <v>2</v>
      </c>
      <c r="J14" s="24">
        <f t="shared" si="0"/>
        <v>77.576</v>
      </c>
      <c r="K14" s="19">
        <v>6</v>
      </c>
      <c r="L14" s="25">
        <v>3.46</v>
      </c>
      <c r="M14" s="26">
        <v>498</v>
      </c>
      <c r="N14" s="27" t="s">
        <v>19</v>
      </c>
      <c r="O14" s="2" t="str">
        <f>_xlfn.DISPIMG("ID_4EB7E914F0A7430A8C3609D00F9D18CA",1)</f>
        <v>=DISPIMG("ID_4EB7E914F0A7430A8C3609D00F9D18CA",1)</v>
      </c>
    </row>
    <row r="15" ht="35" customHeight="1" spans="1:15">
      <c r="A15" s="4">
        <v>12</v>
      </c>
      <c r="B15" s="4">
        <v>21089012</v>
      </c>
      <c r="C15" s="4" t="s">
        <v>31</v>
      </c>
      <c r="D15" s="4">
        <v>80.69</v>
      </c>
      <c r="E15" s="19">
        <v>18</v>
      </c>
      <c r="F15" s="4">
        <v>12.8</v>
      </c>
      <c r="G15" s="4">
        <v>4</v>
      </c>
      <c r="H15" s="7">
        <v>5</v>
      </c>
      <c r="I15" s="4">
        <v>2</v>
      </c>
      <c r="J15" s="24">
        <f t="shared" si="0"/>
        <v>69.983</v>
      </c>
      <c r="K15" s="19">
        <v>19</v>
      </c>
      <c r="L15" s="25">
        <v>2.62</v>
      </c>
      <c r="M15" s="26">
        <v>388</v>
      </c>
      <c r="N15" s="27" t="s">
        <v>19</v>
      </c>
      <c r="O15" s="2" t="str">
        <f>_xlfn.DISPIMG("ID_A89997532F724193865DF3F98F093036",1)</f>
        <v>=DISPIMG("ID_A89997532F724193865DF3F98F093036",1)</v>
      </c>
    </row>
    <row r="16" ht="35" customHeight="1" spans="1:15">
      <c r="A16" s="4">
        <v>13</v>
      </c>
      <c r="B16" s="4">
        <v>21089004</v>
      </c>
      <c r="C16" s="4" t="s">
        <v>32</v>
      </c>
      <c r="D16" s="4">
        <v>82.41</v>
      </c>
      <c r="E16" s="19">
        <v>16</v>
      </c>
      <c r="F16" s="4">
        <v>12.4</v>
      </c>
      <c r="G16" s="4">
        <v>8</v>
      </c>
      <c r="H16" s="7">
        <v>5</v>
      </c>
      <c r="I16" s="4">
        <v>2</v>
      </c>
      <c r="J16" s="24">
        <f t="shared" si="0"/>
        <v>70.787</v>
      </c>
      <c r="K16" s="19">
        <v>16</v>
      </c>
      <c r="L16" s="25">
        <v>2.75</v>
      </c>
      <c r="M16" s="26">
        <v>439</v>
      </c>
      <c r="N16" s="27" t="s">
        <v>19</v>
      </c>
      <c r="O16" s="2" t="str">
        <f>_xlfn.DISPIMG("ID_E052CB605851453CA4F4899562AD6D3B",1)</f>
        <v>=DISPIMG("ID_E052CB605851453CA4F4899562AD6D3B",1)</v>
      </c>
    </row>
    <row r="17" ht="35" customHeight="1" spans="1:15">
      <c r="A17" s="4">
        <v>14</v>
      </c>
      <c r="B17" s="4">
        <v>21089027</v>
      </c>
      <c r="C17" s="4" t="s">
        <v>33</v>
      </c>
      <c r="D17" s="4">
        <v>93.42</v>
      </c>
      <c r="E17" s="19">
        <v>4</v>
      </c>
      <c r="F17" s="4">
        <v>12.9</v>
      </c>
      <c r="G17" s="4">
        <v>3</v>
      </c>
      <c r="H17" s="7">
        <v>5</v>
      </c>
      <c r="I17" s="4">
        <v>2</v>
      </c>
      <c r="J17" s="24">
        <f t="shared" si="0"/>
        <v>78.994</v>
      </c>
      <c r="K17" s="19">
        <v>2</v>
      </c>
      <c r="L17" s="25">
        <v>3.44</v>
      </c>
      <c r="M17" s="26">
        <v>502</v>
      </c>
      <c r="N17" s="27" t="s">
        <v>19</v>
      </c>
      <c r="O17" s="2" t="str">
        <f>_xlfn.DISPIMG("ID_B60DE9C922FE4EDFB40F337BDDDA82E4",1)</f>
        <v>=DISPIMG("ID_B60DE9C922FE4EDFB40F337BDDDA82E4",1)</v>
      </c>
    </row>
    <row r="18" ht="35" customHeight="1" spans="1:15">
      <c r="A18" s="4">
        <v>15</v>
      </c>
      <c r="B18" s="4">
        <v>21089011</v>
      </c>
      <c r="C18" s="4" t="s">
        <v>34</v>
      </c>
      <c r="D18" s="4">
        <v>82.53</v>
      </c>
      <c r="E18" s="19">
        <v>15</v>
      </c>
      <c r="F18" s="4">
        <v>13.2</v>
      </c>
      <c r="G18" s="4">
        <v>8</v>
      </c>
      <c r="H18" s="7">
        <v>5</v>
      </c>
      <c r="I18" s="4">
        <v>2</v>
      </c>
      <c r="J18" s="24">
        <f t="shared" si="0"/>
        <v>71.671</v>
      </c>
      <c r="K18" s="19">
        <v>15</v>
      </c>
      <c r="L18" s="25">
        <v>2.85</v>
      </c>
      <c r="M18" s="26">
        <v>467</v>
      </c>
      <c r="N18" s="27" t="s">
        <v>19</v>
      </c>
      <c r="O18" s="2" t="str">
        <f>_xlfn.DISPIMG("ID_5405CCBB93F0450FA588D3CACE21039F",1)</f>
        <v>=DISPIMG("ID_5405CCBB93F0450FA588D3CACE21039F",1)</v>
      </c>
    </row>
    <row r="19" ht="35" customHeight="1" spans="1:15">
      <c r="A19" s="4">
        <v>16</v>
      </c>
      <c r="B19" s="4">
        <v>21089021</v>
      </c>
      <c r="C19" s="4" t="s">
        <v>35</v>
      </c>
      <c r="D19" s="4">
        <v>69.1</v>
      </c>
      <c r="E19" s="19">
        <v>29</v>
      </c>
      <c r="F19" s="4">
        <v>12.4</v>
      </c>
      <c r="G19" s="4">
        <v>8</v>
      </c>
      <c r="H19" s="7">
        <v>5</v>
      </c>
      <c r="I19" s="4">
        <v>2</v>
      </c>
      <c r="J19" s="24">
        <f t="shared" si="0"/>
        <v>61.47</v>
      </c>
      <c r="K19" s="19">
        <v>29</v>
      </c>
      <c r="L19" s="25">
        <v>2.03</v>
      </c>
      <c r="M19" s="26">
        <v>460</v>
      </c>
      <c r="N19" s="27" t="s">
        <v>19</v>
      </c>
      <c r="O19" s="2" t="str">
        <f>_xlfn.DISPIMG("ID_230FE4F1E51D45C9A2D7817A5C17DFDC",1)</f>
        <v>=DISPIMG("ID_230FE4F1E51D45C9A2D7817A5C17DFDC",1)</v>
      </c>
    </row>
    <row r="20" ht="35" customHeight="1" spans="1:15">
      <c r="A20" s="4">
        <v>17</v>
      </c>
      <c r="B20" s="4">
        <v>21089029</v>
      </c>
      <c r="C20" s="4" t="s">
        <v>36</v>
      </c>
      <c r="D20" s="4">
        <v>75.85</v>
      </c>
      <c r="E20" s="19">
        <v>22</v>
      </c>
      <c r="F20" s="4">
        <v>12</v>
      </c>
      <c r="G20" s="4">
        <v>20</v>
      </c>
      <c r="H20" s="7">
        <v>5</v>
      </c>
      <c r="I20" s="4">
        <v>2</v>
      </c>
      <c r="J20" s="24">
        <f t="shared" si="0"/>
        <v>65.795</v>
      </c>
      <c r="K20" s="19">
        <v>22</v>
      </c>
      <c r="L20" s="25">
        <v>2.2</v>
      </c>
      <c r="M20" s="26">
        <v>432</v>
      </c>
      <c r="N20" s="27" t="s">
        <v>26</v>
      </c>
      <c r="O20" s="2" t="str">
        <f>_xlfn.DISPIMG("ID_6CE0E6BA87BB45D0AC17F2E88C99C5E4",1)</f>
        <v>=DISPIMG("ID_6CE0E6BA87BB45D0AC17F2E88C99C5E4",1)</v>
      </c>
    </row>
    <row r="21" ht="35" customHeight="1" spans="1:15">
      <c r="A21" s="4">
        <v>18</v>
      </c>
      <c r="B21" s="4">
        <v>21089002</v>
      </c>
      <c r="C21" s="4" t="s">
        <v>37</v>
      </c>
      <c r="D21" s="4">
        <v>84.4</v>
      </c>
      <c r="E21" s="19">
        <v>14</v>
      </c>
      <c r="F21" s="4">
        <v>12</v>
      </c>
      <c r="G21" s="4">
        <v>20</v>
      </c>
      <c r="H21" s="7">
        <v>5</v>
      </c>
      <c r="I21" s="4">
        <v>2</v>
      </c>
      <c r="J21" s="24">
        <f t="shared" si="0"/>
        <v>71.78</v>
      </c>
      <c r="K21" s="19">
        <v>14</v>
      </c>
      <c r="L21" s="25">
        <v>2.88</v>
      </c>
      <c r="M21" s="26">
        <v>435</v>
      </c>
      <c r="N21" s="27" t="s">
        <v>19</v>
      </c>
      <c r="O21" s="2" t="str">
        <f>_xlfn.DISPIMG("ID_5ECA69E8C304427EAF092F0B7052FDA2",1)</f>
        <v>=DISPIMG("ID_5ECA69E8C304427EAF092F0B7052FDA2",1)</v>
      </c>
    </row>
    <row r="22" ht="35" customHeight="1" spans="1:15">
      <c r="A22" s="4">
        <v>19</v>
      </c>
      <c r="B22" s="4">
        <v>21089026</v>
      </c>
      <c r="C22" s="4" t="s">
        <v>38</v>
      </c>
      <c r="D22" s="4">
        <v>72.95</v>
      </c>
      <c r="E22" s="19">
        <v>26</v>
      </c>
      <c r="F22" s="4">
        <v>12</v>
      </c>
      <c r="G22" s="4">
        <v>20</v>
      </c>
      <c r="H22" s="7">
        <v>5</v>
      </c>
      <c r="I22" s="4">
        <v>2</v>
      </c>
      <c r="J22" s="24">
        <f t="shared" si="0"/>
        <v>63.765</v>
      </c>
      <c r="K22" s="19">
        <v>27</v>
      </c>
      <c r="L22" s="25">
        <v>1.93</v>
      </c>
      <c r="M22" s="26">
        <v>422</v>
      </c>
      <c r="N22" s="27" t="s">
        <v>26</v>
      </c>
      <c r="O22" s="2" t="str">
        <f>_xlfn.DISPIMG("ID_0BAF8DC381A34C6895EC476F6D6B9C1D",1)</f>
        <v>=DISPIMG("ID_0BAF8DC381A34C6895EC476F6D6B9C1D",1)</v>
      </c>
    </row>
    <row r="23" ht="35" customHeight="1" spans="1:15">
      <c r="A23" s="4">
        <v>20</v>
      </c>
      <c r="B23" s="4">
        <v>21089006</v>
      </c>
      <c r="C23" s="4" t="s">
        <v>39</v>
      </c>
      <c r="D23" s="4">
        <v>80.48</v>
      </c>
      <c r="E23" s="19">
        <v>20</v>
      </c>
      <c r="F23" s="4">
        <v>12.4</v>
      </c>
      <c r="G23" s="4">
        <v>8</v>
      </c>
      <c r="H23" s="7">
        <v>5</v>
      </c>
      <c r="I23" s="4">
        <v>2</v>
      </c>
      <c r="J23" s="24">
        <f t="shared" si="0"/>
        <v>69.436</v>
      </c>
      <c r="K23" s="19">
        <v>21</v>
      </c>
      <c r="L23" s="25">
        <v>2.59</v>
      </c>
      <c r="M23" s="26">
        <v>465</v>
      </c>
      <c r="N23" s="27" t="s">
        <v>19</v>
      </c>
      <c r="O23" s="2" t="str">
        <f>_xlfn.DISPIMG("ID_24A18A53707A45D39475F779147691C0",1)</f>
        <v>=DISPIMG("ID_24A18A53707A45D39475F779147691C0",1)</v>
      </c>
    </row>
    <row r="24" ht="35" customHeight="1" spans="1:15">
      <c r="A24" s="4">
        <v>21</v>
      </c>
      <c r="B24" s="4">
        <v>21089025</v>
      </c>
      <c r="C24" s="4" t="s">
        <v>40</v>
      </c>
      <c r="D24" s="4">
        <v>74.97</v>
      </c>
      <c r="E24" s="19">
        <v>25</v>
      </c>
      <c r="F24" s="4">
        <v>12.4</v>
      </c>
      <c r="G24" s="4">
        <v>8</v>
      </c>
      <c r="H24" s="7">
        <v>5</v>
      </c>
      <c r="I24" s="4">
        <v>2</v>
      </c>
      <c r="J24" s="24">
        <f t="shared" si="0"/>
        <v>65.579</v>
      </c>
      <c r="K24" s="19">
        <v>24</v>
      </c>
      <c r="L24" s="25">
        <v>2.46</v>
      </c>
      <c r="M24" s="26">
        <v>375</v>
      </c>
      <c r="N24" s="27" t="s">
        <v>19</v>
      </c>
      <c r="O24" s="2" t="str">
        <f>_xlfn.DISPIMG("ID_4C95597409654100B511520732112BC0",1)</f>
        <v>=DISPIMG("ID_4C95597409654100B511520732112BC0",1)</v>
      </c>
    </row>
    <row r="25" ht="35" customHeight="1" spans="1:15">
      <c r="A25" s="4">
        <v>22</v>
      </c>
      <c r="B25" s="4">
        <v>21089024</v>
      </c>
      <c r="C25" s="4" t="s">
        <v>41</v>
      </c>
      <c r="D25" s="4">
        <v>93.52</v>
      </c>
      <c r="E25" s="19">
        <v>3</v>
      </c>
      <c r="F25" s="4">
        <v>12.4</v>
      </c>
      <c r="G25" s="4">
        <v>8</v>
      </c>
      <c r="H25" s="7">
        <v>5</v>
      </c>
      <c r="I25" s="4">
        <v>2</v>
      </c>
      <c r="J25" s="24">
        <f t="shared" si="0"/>
        <v>78.564</v>
      </c>
      <c r="K25" s="19">
        <v>4</v>
      </c>
      <c r="L25" s="25">
        <v>3.44</v>
      </c>
      <c r="M25" s="26">
        <v>430</v>
      </c>
      <c r="N25" s="27" t="s">
        <v>19</v>
      </c>
      <c r="O25" s="2" t="str">
        <f>_xlfn.DISPIMG("ID_D92E4E7718A64689889751395F3CB7B7",1)</f>
        <v>=DISPIMG("ID_D92E4E7718A64689889751395F3CB7B7",1)</v>
      </c>
    </row>
    <row r="26" ht="35" customHeight="1" spans="1:15">
      <c r="A26" s="4">
        <v>23</v>
      </c>
      <c r="B26" s="4">
        <v>21089015</v>
      </c>
      <c r="C26" s="4" t="s">
        <v>42</v>
      </c>
      <c r="D26" s="4">
        <v>82.11</v>
      </c>
      <c r="E26" s="19">
        <v>17</v>
      </c>
      <c r="F26" s="4">
        <v>12</v>
      </c>
      <c r="G26" s="4">
        <v>20</v>
      </c>
      <c r="H26" s="7">
        <v>5</v>
      </c>
      <c r="I26" s="4">
        <v>2</v>
      </c>
      <c r="J26" s="24">
        <f t="shared" si="0"/>
        <v>70.177</v>
      </c>
      <c r="K26" s="19">
        <v>17</v>
      </c>
      <c r="L26" s="25">
        <v>2.65</v>
      </c>
      <c r="M26" s="26">
        <v>373</v>
      </c>
      <c r="N26" s="27" t="s">
        <v>19</v>
      </c>
      <c r="O26" s="2" t="str">
        <f>_xlfn.DISPIMG("ID_AEF727CC26E14FD88977CB996E2186F0",1)</f>
        <v>=DISPIMG("ID_AEF727CC26E14FD88977CB996E2186F0",1)</v>
      </c>
    </row>
    <row r="27" ht="35" customHeight="1" spans="1:15">
      <c r="A27" s="4">
        <v>24</v>
      </c>
      <c r="B27" s="4">
        <v>21089023</v>
      </c>
      <c r="C27" s="4" t="s">
        <v>43</v>
      </c>
      <c r="D27" s="4">
        <v>98.36</v>
      </c>
      <c r="E27" s="19">
        <v>1</v>
      </c>
      <c r="F27" s="4">
        <v>13</v>
      </c>
      <c r="G27" s="4">
        <v>2</v>
      </c>
      <c r="H27" s="7">
        <v>5</v>
      </c>
      <c r="I27" s="4">
        <v>2</v>
      </c>
      <c r="J27" s="24">
        <f t="shared" si="0"/>
        <v>82.552</v>
      </c>
      <c r="K27" s="19">
        <v>1</v>
      </c>
      <c r="L27" s="25">
        <v>3.58</v>
      </c>
      <c r="M27" s="26">
        <v>472</v>
      </c>
      <c r="N27" s="27" t="s">
        <v>19</v>
      </c>
      <c r="O27" s="2" t="str">
        <f>_xlfn.DISPIMG("ID_810E157F37A74D61B203D4676A5D8FB8",1)</f>
        <v>=DISPIMG("ID_810E157F37A74D61B203D4676A5D8FB8",1)</v>
      </c>
    </row>
    <row r="28" ht="35" customHeight="1" spans="1:15">
      <c r="A28" s="4">
        <v>25</v>
      </c>
      <c r="B28" s="4">
        <v>21089020</v>
      </c>
      <c r="C28" s="4" t="s">
        <v>44</v>
      </c>
      <c r="D28" s="4">
        <v>80.57</v>
      </c>
      <c r="E28" s="19">
        <v>19</v>
      </c>
      <c r="F28" s="4">
        <v>12.4</v>
      </c>
      <c r="G28" s="4">
        <v>8</v>
      </c>
      <c r="H28" s="7">
        <v>5</v>
      </c>
      <c r="I28" s="4">
        <v>2</v>
      </c>
      <c r="J28" s="24">
        <f t="shared" si="0"/>
        <v>69.499</v>
      </c>
      <c r="K28" s="19">
        <v>20</v>
      </c>
      <c r="L28" s="25">
        <v>2.54</v>
      </c>
      <c r="M28" s="26">
        <v>438</v>
      </c>
      <c r="N28" s="27" t="s">
        <v>19</v>
      </c>
      <c r="O28" s="2" t="str">
        <f>_xlfn.DISPIMG("ID_DD11269F02E249BAB65C5B34252508B4",1)</f>
        <v>=DISPIMG("ID_DD11269F02E249BAB65C5B34252508B4",1)</v>
      </c>
    </row>
    <row r="29" ht="35" customHeight="1" spans="1:15">
      <c r="A29" s="4">
        <v>26</v>
      </c>
      <c r="B29" s="4">
        <v>21089008</v>
      </c>
      <c r="C29" s="4" t="s">
        <v>45</v>
      </c>
      <c r="D29" s="4">
        <v>86.33</v>
      </c>
      <c r="E29" s="19">
        <v>13</v>
      </c>
      <c r="F29" s="4">
        <v>12.4</v>
      </c>
      <c r="G29" s="4">
        <v>8</v>
      </c>
      <c r="H29" s="7">
        <v>5</v>
      </c>
      <c r="I29" s="4">
        <v>2</v>
      </c>
      <c r="J29" s="24">
        <f t="shared" si="0"/>
        <v>73.531</v>
      </c>
      <c r="K29" s="19">
        <v>13</v>
      </c>
      <c r="L29" s="25">
        <v>3.25</v>
      </c>
      <c r="M29" s="26">
        <v>456</v>
      </c>
      <c r="N29" s="27" t="s">
        <v>19</v>
      </c>
      <c r="O29" s="2" t="str">
        <f>_xlfn.DISPIMG("ID_CA6B5A322D964FE08889718262D7232B",1)</f>
        <v>=DISPIMG("ID_CA6B5A322D964FE08889718262D7232B",1)</v>
      </c>
    </row>
    <row r="30" ht="35" customHeight="1" spans="1:15">
      <c r="A30" s="4">
        <v>27</v>
      </c>
      <c r="B30" s="4">
        <v>21089022</v>
      </c>
      <c r="C30" s="4" t="s">
        <v>46</v>
      </c>
      <c r="D30" s="4">
        <v>86.83</v>
      </c>
      <c r="E30" s="19">
        <v>12</v>
      </c>
      <c r="F30" s="4">
        <v>12.4</v>
      </c>
      <c r="G30" s="4">
        <v>8</v>
      </c>
      <c r="H30" s="7">
        <v>5</v>
      </c>
      <c r="I30" s="4">
        <v>2</v>
      </c>
      <c r="J30" s="24">
        <f t="shared" si="0"/>
        <v>73.881</v>
      </c>
      <c r="K30" s="19">
        <v>12</v>
      </c>
      <c r="L30" s="25">
        <v>3.21</v>
      </c>
      <c r="M30" s="26">
        <v>433</v>
      </c>
      <c r="N30" s="27" t="s">
        <v>19</v>
      </c>
      <c r="O30" s="2" t="str">
        <f>_xlfn.DISPIMG("ID_DD5F2C6263C8463E8FA953C3CC011957",1)</f>
        <v>=DISPIMG("ID_DD5F2C6263C8463E8FA953C3CC011957",1)</v>
      </c>
    </row>
    <row r="31" ht="35" customHeight="1" spans="1:15">
      <c r="A31" s="4">
        <v>28</v>
      </c>
      <c r="B31" s="4">
        <v>21089010</v>
      </c>
      <c r="C31" s="4" t="s">
        <v>47</v>
      </c>
      <c r="D31" s="4">
        <v>70.32</v>
      </c>
      <c r="E31" s="19">
        <v>28</v>
      </c>
      <c r="F31" s="4">
        <v>12</v>
      </c>
      <c r="G31" s="4">
        <v>20</v>
      </c>
      <c r="H31" s="7">
        <v>5</v>
      </c>
      <c r="I31" s="4">
        <v>2</v>
      </c>
      <c r="J31" s="24">
        <f t="shared" si="0"/>
        <v>61.924</v>
      </c>
      <c r="K31" s="19">
        <v>28</v>
      </c>
      <c r="L31" s="25">
        <v>1.99</v>
      </c>
      <c r="M31" s="26">
        <v>326</v>
      </c>
      <c r="N31" s="27" t="s">
        <v>26</v>
      </c>
      <c r="O31" s="2" t="str">
        <f>_xlfn.DISPIMG("ID_5DC97E39FA2544EBA3AAD82CF8DF068D",1)</f>
        <v>=DISPIMG("ID_5DC97E39FA2544EBA3AAD82CF8DF068D",1)</v>
      </c>
    </row>
    <row r="32" ht="35" customHeight="1" spans="1:15">
      <c r="A32" s="4">
        <v>29</v>
      </c>
      <c r="B32" s="4">
        <v>21089032</v>
      </c>
      <c r="C32" s="4" t="s">
        <v>48</v>
      </c>
      <c r="D32" s="4">
        <v>72.89</v>
      </c>
      <c r="E32" s="19">
        <v>27</v>
      </c>
      <c r="F32" s="4">
        <v>12.4</v>
      </c>
      <c r="G32" s="4">
        <v>8</v>
      </c>
      <c r="H32" s="7">
        <v>5</v>
      </c>
      <c r="I32" s="4">
        <v>2</v>
      </c>
      <c r="J32" s="24">
        <f t="shared" si="0"/>
        <v>64.123</v>
      </c>
      <c r="K32" s="19">
        <v>26</v>
      </c>
      <c r="L32" s="25">
        <v>1.96</v>
      </c>
      <c r="M32" s="26">
        <v>400</v>
      </c>
      <c r="N32" s="27" t="s">
        <v>26</v>
      </c>
      <c r="O32" s="2" t="str">
        <f>_xlfn.DISPIMG("ID_D16892DD4E6B49AB90FF01D65855B722",1)</f>
        <v>=DISPIMG("ID_D16892DD4E6B49AB90FF01D65855B722",1)</v>
      </c>
    </row>
    <row r="33" ht="35" customHeight="1" spans="1:15">
      <c r="A33" s="4">
        <v>30</v>
      </c>
      <c r="B33" s="4">
        <v>21089031</v>
      </c>
      <c r="C33" s="4" t="s">
        <v>49</v>
      </c>
      <c r="D33" s="4">
        <v>75.64</v>
      </c>
      <c r="E33" s="19">
        <v>23</v>
      </c>
      <c r="F33" s="4">
        <v>12</v>
      </c>
      <c r="G33" s="4">
        <v>20</v>
      </c>
      <c r="H33" s="7">
        <v>5</v>
      </c>
      <c r="I33" s="4">
        <v>2</v>
      </c>
      <c r="J33" s="24">
        <f t="shared" si="0"/>
        <v>65.648</v>
      </c>
      <c r="K33" s="19">
        <v>23</v>
      </c>
      <c r="L33" s="25">
        <v>2.16</v>
      </c>
      <c r="M33" s="26">
        <v>430</v>
      </c>
      <c r="N33" s="27" t="s">
        <v>19</v>
      </c>
      <c r="O33" s="2" t="str">
        <f>_xlfn.DISPIMG("ID_477F32BC063A4DAE9D764740750291DB",1)</f>
        <v>=DISPIMG("ID_477F32BC063A4DAE9D764740750291DB",1)</v>
      </c>
    </row>
    <row r="34" spans="4:8">
      <c r="D34" s="4" t="s">
        <v>50</v>
      </c>
      <c r="E34" s="4"/>
      <c r="G34" s="4" t="s">
        <v>51</v>
      </c>
      <c r="H34" s="4"/>
    </row>
    <row r="35" spans="4:8">
      <c r="D35" s="4"/>
      <c r="E35" s="4"/>
      <c r="G35" s="4"/>
      <c r="H35" s="4"/>
    </row>
  </sheetData>
  <sheetProtection formatCells="0" formatColumns="0" formatRows="0" insertRows="0" insertColumns="0" insertHyperlinks="0" deleteColumns="0" deleteRows="0" sort="0" autoFilter="0" pivotTables="0"/>
  <mergeCells count="4">
    <mergeCell ref="A1:P1"/>
    <mergeCell ref="A2:D2"/>
    <mergeCell ref="D34:E35"/>
    <mergeCell ref="G34:H35"/>
  </mergeCells>
  <pageMargins left="0.75" right="0.75" top="1" bottom="1" header="0.5" footer="0.5"/>
  <pageSetup paperSize="9" scale="5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54"/>
  <sheetViews>
    <sheetView topLeftCell="A15" workbookViewId="0">
      <selection activeCell="C4" sqref="C4:C33"/>
    </sheetView>
  </sheetViews>
  <sheetFormatPr defaultColWidth="9" defaultRowHeight="18.75"/>
  <cols>
    <col min="1" max="1" width="5.65185185185185" style="4"/>
    <col min="2" max="2" width="11.1407407407407" style="2" customWidth="1"/>
    <col min="3" max="3" width="10.6296296296296" style="4" customWidth="1"/>
    <col min="4" max="4" width="30.2222222222222" style="4" customWidth="1"/>
    <col min="5" max="5" width="8.80740740740741" style="4" customWidth="1"/>
    <col min="6" max="6" width="8.22962962962963" style="4" customWidth="1"/>
    <col min="7" max="7" width="16.0814814814815" style="4" customWidth="1"/>
    <col min="8" max="8" width="16.6296296296296" style="4" customWidth="1"/>
    <col min="9" max="9" width="12.3259259259259" style="2" customWidth="1"/>
    <col min="10" max="10" width="10" style="2" customWidth="1"/>
    <col min="11" max="11" width="5.65185185185185" style="2" customWidth="1"/>
    <col min="12" max="12" width="10" style="2" customWidth="1"/>
    <col min="13" max="13" width="12.3259259259259" style="2" customWidth="1"/>
    <col min="14" max="14" width="9.44444444444444" style="2" customWidth="1"/>
    <col min="15" max="15" width="5.65185185185185" style="2" customWidth="1"/>
    <col min="16" max="16384" width="8" style="2"/>
  </cols>
  <sheetData>
    <row r="1" ht="47" customHeight="1" spans="1:15">
      <c r="A1" s="3" t="s">
        <v>52</v>
      </c>
      <c r="B1" s="3"/>
      <c r="C1" s="3"/>
      <c r="D1" s="3"/>
      <c r="E1" s="3"/>
      <c r="F1" s="3"/>
      <c r="G1" s="3"/>
      <c r="H1" s="3"/>
      <c r="I1" s="3"/>
      <c r="J1" s="3"/>
      <c r="K1" s="3"/>
      <c r="L1" s="3"/>
      <c r="M1" s="3"/>
      <c r="N1" s="3"/>
      <c r="O1" s="3"/>
    </row>
    <row r="2" spans="1:14">
      <c r="A2" s="4" t="s">
        <v>1</v>
      </c>
      <c r="B2" s="4"/>
      <c r="C2" s="4"/>
      <c r="D2" s="4"/>
      <c r="N2" s="4"/>
    </row>
    <row r="3" s="1" customFormat="1" ht="48" customHeight="1" spans="1:15">
      <c r="A3" s="5" t="s">
        <v>2</v>
      </c>
      <c r="B3" s="5" t="s">
        <v>3</v>
      </c>
      <c r="C3" s="5" t="s">
        <v>4</v>
      </c>
      <c r="D3" s="5" t="s">
        <v>53</v>
      </c>
      <c r="E3" s="5" t="s">
        <v>54</v>
      </c>
      <c r="F3" s="5" t="s">
        <v>55</v>
      </c>
      <c r="G3" s="6" t="s">
        <v>5</v>
      </c>
      <c r="H3" s="5" t="s">
        <v>56</v>
      </c>
      <c r="I3" s="5" t="s">
        <v>57</v>
      </c>
      <c r="J3" s="5"/>
      <c r="K3" s="5"/>
      <c r="L3" s="5"/>
      <c r="M3" s="5"/>
      <c r="N3" s="5" t="s">
        <v>16</v>
      </c>
      <c r="O3" s="5" t="s">
        <v>17</v>
      </c>
    </row>
    <row r="4" ht="30" customHeight="1" spans="1:14">
      <c r="A4" s="4">
        <v>1</v>
      </c>
      <c r="B4" s="2">
        <v>21089001</v>
      </c>
      <c r="C4" s="4" t="s">
        <v>18</v>
      </c>
      <c r="D4" s="17">
        <v>88.19</v>
      </c>
      <c r="E4" s="17">
        <v>0</v>
      </c>
      <c r="F4" s="4">
        <f t="shared" ref="F4:F33" si="0">D4+E4</f>
        <v>88.19</v>
      </c>
      <c r="G4" s="18">
        <f t="shared" ref="G4:G26" si="1">F4*0.7</f>
        <v>61.733</v>
      </c>
      <c r="H4" s="19">
        <v>9</v>
      </c>
      <c r="I4" s="8"/>
      <c r="J4" s="9"/>
      <c r="K4" s="9"/>
      <c r="L4" s="9"/>
      <c r="M4" s="10"/>
      <c r="N4" s="2" t="str">
        <f>_xlfn.DISPIMG("ID_AB4CB5DDD73F4AE098517809CD13F60E",1)</f>
        <v>=DISPIMG("ID_AB4CB5DDD73F4AE098517809CD13F60E",1)</v>
      </c>
    </row>
    <row r="5" ht="30" customHeight="1" spans="1:14">
      <c r="A5" s="4">
        <v>2</v>
      </c>
      <c r="B5" s="2">
        <v>21089013</v>
      </c>
      <c r="C5" s="4" t="s">
        <v>20</v>
      </c>
      <c r="D5" s="17">
        <v>80.27</v>
      </c>
      <c r="E5" s="17">
        <v>0</v>
      </c>
      <c r="F5" s="4">
        <f t="shared" si="0"/>
        <v>80.27</v>
      </c>
      <c r="G5" s="18">
        <f t="shared" si="1"/>
        <v>56.189</v>
      </c>
      <c r="H5" s="19">
        <v>21</v>
      </c>
      <c r="I5" s="8"/>
      <c r="J5" s="9"/>
      <c r="K5" s="9"/>
      <c r="L5" s="9"/>
      <c r="M5" s="10"/>
      <c r="N5" s="2" t="str">
        <f>_xlfn.DISPIMG("ID_D0539F4CC494489DB5A20668DB1A1EAC",1)</f>
        <v>=DISPIMG("ID_D0539F4CC494489DB5A20668DB1A1EAC",1)</v>
      </c>
    </row>
    <row r="6" ht="30" customHeight="1" spans="1:14">
      <c r="A6" s="4">
        <v>3</v>
      </c>
      <c r="B6" s="2">
        <v>21089005</v>
      </c>
      <c r="C6" s="4" t="s">
        <v>21</v>
      </c>
      <c r="D6" s="17">
        <v>91.3</v>
      </c>
      <c r="E6" s="17">
        <v>0</v>
      </c>
      <c r="F6" s="4">
        <f t="shared" si="0"/>
        <v>91.3</v>
      </c>
      <c r="G6" s="18">
        <f t="shared" si="1"/>
        <v>63.91</v>
      </c>
      <c r="H6" s="19">
        <v>7</v>
      </c>
      <c r="I6" s="8"/>
      <c r="J6" s="9"/>
      <c r="K6" s="9"/>
      <c r="L6" s="9"/>
      <c r="M6" s="10"/>
      <c r="N6" s="2" t="str">
        <f>_xlfn.DISPIMG("ID_EAACD4A1DFAA41A6A69D6DB384AA0100",1)</f>
        <v>=DISPIMG("ID_EAACD4A1DFAA41A6A69D6DB384AA0100",1)</v>
      </c>
    </row>
    <row r="7" ht="30" customHeight="1" spans="1:14">
      <c r="A7" s="4">
        <v>4</v>
      </c>
      <c r="B7" s="2">
        <v>21089017</v>
      </c>
      <c r="C7" s="4" t="s">
        <v>22</v>
      </c>
      <c r="D7" s="17">
        <v>75.03</v>
      </c>
      <c r="E7" s="17">
        <v>0.25</v>
      </c>
      <c r="F7" s="4">
        <f t="shared" si="0"/>
        <v>75.28</v>
      </c>
      <c r="G7" s="18">
        <f t="shared" si="1"/>
        <v>52.696</v>
      </c>
      <c r="H7" s="19">
        <v>24</v>
      </c>
      <c r="I7" s="8" t="s">
        <v>58</v>
      </c>
      <c r="J7" s="9"/>
      <c r="K7" s="9"/>
      <c r="L7" s="9"/>
      <c r="M7" s="10"/>
      <c r="N7" s="2" t="str">
        <f>_xlfn.DISPIMG("ID_D3668E078A2D4CEEAD97454C42CE88A8",1)</f>
        <v>=DISPIMG("ID_D3668E078A2D4CEEAD97454C42CE88A8",1)</v>
      </c>
    </row>
    <row r="8" s="2" customFormat="1" ht="30" customHeight="1" spans="1:14">
      <c r="A8" s="4">
        <v>5</v>
      </c>
      <c r="B8" s="2">
        <v>21089028</v>
      </c>
      <c r="C8" s="4" t="s">
        <v>23</v>
      </c>
      <c r="D8" s="17">
        <v>87.09</v>
      </c>
      <c r="E8" s="17">
        <v>6.5</v>
      </c>
      <c r="F8" s="4">
        <f t="shared" si="0"/>
        <v>93.59</v>
      </c>
      <c r="G8" s="18">
        <f t="shared" si="1"/>
        <v>65.513</v>
      </c>
      <c r="H8" s="19">
        <v>2</v>
      </c>
      <c r="I8" s="21" t="s">
        <v>59</v>
      </c>
      <c r="J8" s="22"/>
      <c r="K8" s="22"/>
      <c r="L8" s="22"/>
      <c r="M8" s="23"/>
      <c r="N8" s="2" t="str">
        <f>_xlfn.DISPIMG("ID_7E341B2616E64D1E8654EEFF7910BDB0",1)</f>
        <v>=DISPIMG("ID_7E341B2616E64D1E8654EEFF7910BDB0",1)</v>
      </c>
    </row>
    <row r="9" ht="30" customHeight="1" spans="1:14">
      <c r="A9" s="4">
        <v>6</v>
      </c>
      <c r="B9" s="2">
        <v>21089014</v>
      </c>
      <c r="C9" s="4" t="s">
        <v>24</v>
      </c>
      <c r="D9" s="17">
        <v>86.9</v>
      </c>
      <c r="E9" s="17">
        <v>0.25</v>
      </c>
      <c r="F9" s="4">
        <f t="shared" si="0"/>
        <v>87.15</v>
      </c>
      <c r="G9" s="18">
        <f t="shared" si="1"/>
        <v>61.005</v>
      </c>
      <c r="H9" s="19">
        <v>11</v>
      </c>
      <c r="I9" s="21" t="s">
        <v>60</v>
      </c>
      <c r="J9" s="22"/>
      <c r="K9" s="22"/>
      <c r="L9" s="22"/>
      <c r="M9" s="23"/>
      <c r="N9" s="2" t="str">
        <f>_xlfn.DISPIMG("ID_8F5AA817BAAA4F3EA0FB23F37199B018",1)</f>
        <v>=DISPIMG("ID_8F5AA817BAAA4F3EA0FB23F37199B018",1)</v>
      </c>
    </row>
    <row r="10" ht="30" customHeight="1" spans="1:14">
      <c r="A10" s="4">
        <v>7</v>
      </c>
      <c r="B10" s="2">
        <v>21089003</v>
      </c>
      <c r="C10" s="4" t="s">
        <v>25</v>
      </c>
      <c r="D10" s="17">
        <v>67.74</v>
      </c>
      <c r="E10" s="17">
        <v>0</v>
      </c>
      <c r="F10" s="4">
        <f t="shared" si="0"/>
        <v>67.74</v>
      </c>
      <c r="G10" s="18">
        <f t="shared" si="1"/>
        <v>47.418</v>
      </c>
      <c r="H10" s="19">
        <v>30</v>
      </c>
      <c r="I10" s="8"/>
      <c r="J10" s="9"/>
      <c r="K10" s="9"/>
      <c r="L10" s="9"/>
      <c r="M10" s="10"/>
      <c r="N10" s="2" t="str">
        <f>_xlfn.DISPIMG("ID_3FD6A9CD2EC946C298D3DFFA458382EA",1)</f>
        <v>=DISPIMG("ID_3FD6A9CD2EC946C298D3DFFA458382EA",1)</v>
      </c>
    </row>
    <row r="11" ht="30" customHeight="1" spans="1:14">
      <c r="A11" s="4">
        <v>8</v>
      </c>
      <c r="B11" s="2">
        <v>21089018</v>
      </c>
      <c r="C11" s="4" t="s">
        <v>27</v>
      </c>
      <c r="D11" s="17">
        <v>90.27</v>
      </c>
      <c r="E11" s="17">
        <v>3</v>
      </c>
      <c r="F11" s="4">
        <f t="shared" si="0"/>
        <v>93.27</v>
      </c>
      <c r="G11" s="18">
        <f t="shared" si="1"/>
        <v>65.289</v>
      </c>
      <c r="H11" s="19">
        <v>5</v>
      </c>
      <c r="I11" s="21" t="s">
        <v>61</v>
      </c>
      <c r="J11" s="22"/>
      <c r="K11" s="22"/>
      <c r="L11" s="22"/>
      <c r="M11" s="23"/>
      <c r="N11" s="2" t="str">
        <f>_xlfn.DISPIMG("ID_E3356B96E83B4EDF9555D9CB7EE94DDD",1)</f>
        <v>=DISPIMG("ID_E3356B96E83B4EDF9555D9CB7EE94DDD",1)</v>
      </c>
    </row>
    <row r="12" ht="30" customHeight="1" spans="1:14">
      <c r="A12" s="4">
        <v>9</v>
      </c>
      <c r="B12" s="2">
        <v>21089007</v>
      </c>
      <c r="C12" s="4" t="s">
        <v>28</v>
      </c>
      <c r="D12" s="17">
        <v>87.95</v>
      </c>
      <c r="E12" s="17">
        <v>0</v>
      </c>
      <c r="F12" s="4">
        <f t="shared" si="0"/>
        <v>87.95</v>
      </c>
      <c r="G12" s="18">
        <f t="shared" si="1"/>
        <v>61.565</v>
      </c>
      <c r="H12" s="19">
        <v>10</v>
      </c>
      <c r="I12" s="8"/>
      <c r="J12" s="9"/>
      <c r="K12" s="9"/>
      <c r="L12" s="9"/>
      <c r="M12" s="10"/>
      <c r="N12" s="2" t="str">
        <f>_xlfn.DISPIMG("ID_F53C064C06714EE5967DEE67BE958DF2",1)</f>
        <v>=DISPIMG("ID_F53C064C06714EE5967DEE67BE958DF2",1)</v>
      </c>
    </row>
    <row r="13" ht="30" customHeight="1" spans="1:14">
      <c r="A13" s="4">
        <v>10</v>
      </c>
      <c r="B13" s="2">
        <v>21089009</v>
      </c>
      <c r="C13" s="4" t="s">
        <v>29</v>
      </c>
      <c r="D13" s="17">
        <v>89.16</v>
      </c>
      <c r="E13" s="17">
        <v>0</v>
      </c>
      <c r="F13" s="4">
        <f t="shared" si="0"/>
        <v>89.16</v>
      </c>
      <c r="G13" s="18">
        <f t="shared" si="1"/>
        <v>62.412</v>
      </c>
      <c r="H13" s="19">
        <v>8</v>
      </c>
      <c r="I13" s="8"/>
      <c r="J13" s="9"/>
      <c r="K13" s="9"/>
      <c r="L13" s="9"/>
      <c r="M13" s="10"/>
      <c r="N13" s="2" t="str">
        <f>_xlfn.DISPIMG("ID_D262B4796BB6418EB390B79EE7BEE769",1)</f>
        <v>=DISPIMG("ID_D262B4796BB6418EB390B79EE7BEE769",1)</v>
      </c>
    </row>
    <row r="14" ht="30" customHeight="1" spans="1:14">
      <c r="A14" s="4">
        <v>11</v>
      </c>
      <c r="B14" s="2">
        <v>21089016</v>
      </c>
      <c r="C14" s="4" t="s">
        <v>30</v>
      </c>
      <c r="D14" s="17">
        <v>88.85</v>
      </c>
      <c r="E14" s="17">
        <v>3.83</v>
      </c>
      <c r="F14" s="4">
        <f t="shared" si="0"/>
        <v>92.68</v>
      </c>
      <c r="G14" s="18">
        <f t="shared" si="1"/>
        <v>64.876</v>
      </c>
      <c r="H14" s="19">
        <v>6</v>
      </c>
      <c r="I14" s="21" t="s">
        <v>62</v>
      </c>
      <c r="J14" s="22"/>
      <c r="K14" s="22"/>
      <c r="L14" s="22"/>
      <c r="M14" s="23"/>
      <c r="N14" s="2" t="str">
        <f>_xlfn.DISPIMG("ID_DAB54F52E192477694EDCB257D0AD829",1)</f>
        <v>=DISPIMG("ID_DAB54F52E192477694EDCB257D0AD829",1)</v>
      </c>
    </row>
    <row r="15" ht="30" customHeight="1" spans="1:14">
      <c r="A15" s="4">
        <v>12</v>
      </c>
      <c r="B15" s="2">
        <v>21089012</v>
      </c>
      <c r="C15" s="4" t="s">
        <v>31</v>
      </c>
      <c r="D15" s="17">
        <v>80.69</v>
      </c>
      <c r="E15" s="17">
        <v>0</v>
      </c>
      <c r="F15" s="4">
        <f t="shared" si="0"/>
        <v>80.69</v>
      </c>
      <c r="G15" s="18">
        <f t="shared" si="1"/>
        <v>56.483</v>
      </c>
      <c r="H15" s="19">
        <v>18</v>
      </c>
      <c r="I15" s="8"/>
      <c r="J15" s="9"/>
      <c r="K15" s="9"/>
      <c r="L15" s="9"/>
      <c r="M15" s="10"/>
      <c r="N15" s="2" t="str">
        <f>_xlfn.DISPIMG("ID_A088FC58C59C4D85937E38A72254E5A3",1)</f>
        <v>=DISPIMG("ID_A088FC58C59C4D85937E38A72254E5A3",1)</v>
      </c>
    </row>
    <row r="16" ht="30" customHeight="1" spans="1:14">
      <c r="A16" s="4">
        <v>13</v>
      </c>
      <c r="B16" s="2">
        <v>21089004</v>
      </c>
      <c r="C16" s="4" t="s">
        <v>32</v>
      </c>
      <c r="D16" s="17">
        <v>82.41</v>
      </c>
      <c r="E16" s="17">
        <v>0</v>
      </c>
      <c r="F16" s="4">
        <f t="shared" si="0"/>
        <v>82.41</v>
      </c>
      <c r="G16" s="18">
        <f t="shared" si="1"/>
        <v>57.687</v>
      </c>
      <c r="H16" s="19">
        <v>16</v>
      </c>
      <c r="I16" s="8"/>
      <c r="J16" s="9"/>
      <c r="K16" s="9"/>
      <c r="L16" s="9"/>
      <c r="M16" s="10"/>
      <c r="N16" s="2" t="str">
        <f>_xlfn.DISPIMG("ID_23FD7454968649C1A7BFADC984CA460A",1)</f>
        <v>=DISPIMG("ID_23FD7454968649C1A7BFADC984CA460A",1)</v>
      </c>
    </row>
    <row r="17" ht="30" customHeight="1" spans="1:14">
      <c r="A17" s="4">
        <v>14</v>
      </c>
      <c r="B17" s="2">
        <v>21089027</v>
      </c>
      <c r="C17" s="4" t="s">
        <v>33</v>
      </c>
      <c r="D17" s="17">
        <v>88.09</v>
      </c>
      <c r="E17" s="17">
        <v>5.33</v>
      </c>
      <c r="F17" s="4">
        <f t="shared" si="0"/>
        <v>93.42</v>
      </c>
      <c r="G17" s="18">
        <f t="shared" si="1"/>
        <v>65.394</v>
      </c>
      <c r="H17" s="19">
        <v>4</v>
      </c>
      <c r="I17" s="21" t="s">
        <v>63</v>
      </c>
      <c r="J17" s="22"/>
      <c r="K17" s="22"/>
      <c r="L17" s="22"/>
      <c r="M17" s="23"/>
      <c r="N17" s="2" t="str">
        <f>_xlfn.DISPIMG("ID_651BBA7195EB405382B69EE2AD9490F7",1)</f>
        <v>=DISPIMG("ID_651BBA7195EB405382B69EE2AD9490F7",1)</v>
      </c>
    </row>
    <row r="18" ht="30" customHeight="1" spans="1:14">
      <c r="A18" s="4">
        <v>15</v>
      </c>
      <c r="B18" s="2">
        <v>21089011</v>
      </c>
      <c r="C18" s="4" t="s">
        <v>34</v>
      </c>
      <c r="D18" s="17">
        <v>82.53</v>
      </c>
      <c r="E18" s="17">
        <v>0</v>
      </c>
      <c r="F18" s="4">
        <f t="shared" si="0"/>
        <v>82.53</v>
      </c>
      <c r="G18" s="18">
        <f t="shared" si="1"/>
        <v>57.771</v>
      </c>
      <c r="H18" s="19">
        <v>15</v>
      </c>
      <c r="I18" s="8"/>
      <c r="J18" s="9"/>
      <c r="K18" s="9"/>
      <c r="L18" s="9"/>
      <c r="M18" s="10"/>
      <c r="N18" s="2" t="str">
        <f>_xlfn.DISPIMG("ID_97AAFD0925E9465FB0EE0CEB02BFCA1E",1)</f>
        <v>=DISPIMG("ID_97AAFD0925E9465FB0EE0CEB02BFCA1E",1)</v>
      </c>
    </row>
    <row r="19" ht="30" customHeight="1" spans="1:14">
      <c r="A19" s="4">
        <v>16</v>
      </c>
      <c r="B19" s="2">
        <v>21089021</v>
      </c>
      <c r="C19" s="4" t="s">
        <v>35</v>
      </c>
      <c r="D19" s="17">
        <v>69.1</v>
      </c>
      <c r="E19" s="17">
        <v>0</v>
      </c>
      <c r="F19" s="4">
        <f t="shared" si="0"/>
        <v>69.1</v>
      </c>
      <c r="G19" s="18">
        <f t="shared" si="1"/>
        <v>48.37</v>
      </c>
      <c r="H19" s="19">
        <v>29</v>
      </c>
      <c r="I19" s="8"/>
      <c r="J19" s="9"/>
      <c r="K19" s="9"/>
      <c r="L19" s="9"/>
      <c r="M19" s="10"/>
      <c r="N19" s="2" t="str">
        <f>_xlfn.DISPIMG("ID_2182FEB069A548BF88AA6B30793C2A49",1)</f>
        <v>=DISPIMG("ID_2182FEB069A548BF88AA6B30793C2A49",1)</v>
      </c>
    </row>
    <row r="20" ht="30" customHeight="1" spans="1:14">
      <c r="A20" s="4">
        <v>17</v>
      </c>
      <c r="B20" s="2">
        <v>21089029</v>
      </c>
      <c r="C20" s="4" t="s">
        <v>36</v>
      </c>
      <c r="D20" s="17">
        <v>75.85</v>
      </c>
      <c r="E20" s="17">
        <v>0</v>
      </c>
      <c r="F20" s="4">
        <f t="shared" si="0"/>
        <v>75.85</v>
      </c>
      <c r="G20" s="18">
        <f t="shared" si="1"/>
        <v>53.095</v>
      </c>
      <c r="H20" s="19">
        <v>22</v>
      </c>
      <c r="I20" s="8"/>
      <c r="J20" s="9"/>
      <c r="K20" s="9"/>
      <c r="L20" s="9"/>
      <c r="M20" s="10"/>
      <c r="N20" s="2" t="str">
        <f>_xlfn.DISPIMG("ID_B94886B068234A6BA55EA373DA3F97FA",1)</f>
        <v>=DISPIMG("ID_B94886B068234A6BA55EA373DA3F97FA",1)</v>
      </c>
    </row>
    <row r="21" ht="30" customHeight="1" spans="1:14">
      <c r="A21" s="4">
        <v>18</v>
      </c>
      <c r="B21" s="2">
        <v>21089002</v>
      </c>
      <c r="C21" s="4" t="s">
        <v>37</v>
      </c>
      <c r="D21" s="17">
        <v>84.4</v>
      </c>
      <c r="E21" s="17">
        <v>0</v>
      </c>
      <c r="F21" s="4">
        <f t="shared" si="0"/>
        <v>84.4</v>
      </c>
      <c r="G21" s="18">
        <f t="shared" si="1"/>
        <v>59.08</v>
      </c>
      <c r="H21" s="19">
        <v>14</v>
      </c>
      <c r="I21" s="21"/>
      <c r="J21" s="22"/>
      <c r="K21" s="22"/>
      <c r="L21" s="22"/>
      <c r="M21" s="23"/>
      <c r="N21" s="2" t="str">
        <f>_xlfn.DISPIMG("ID_4C5CA0793B80444AB23A3F3CE666DDCF",1)</f>
        <v>=DISPIMG("ID_4C5CA0793B80444AB23A3F3CE666DDCF",1)</v>
      </c>
    </row>
    <row r="22" ht="30" customHeight="1" spans="1:14">
      <c r="A22" s="4">
        <v>19</v>
      </c>
      <c r="B22" s="2">
        <v>21089026</v>
      </c>
      <c r="C22" s="4" t="s">
        <v>38</v>
      </c>
      <c r="D22" s="17">
        <v>72.95</v>
      </c>
      <c r="E22" s="17">
        <v>0</v>
      </c>
      <c r="F22" s="4">
        <f t="shared" si="0"/>
        <v>72.95</v>
      </c>
      <c r="G22" s="18">
        <f t="shared" si="1"/>
        <v>51.065</v>
      </c>
      <c r="H22" s="19">
        <v>26</v>
      </c>
      <c r="I22" s="8"/>
      <c r="J22" s="9"/>
      <c r="K22" s="9"/>
      <c r="L22" s="9"/>
      <c r="M22" s="10"/>
      <c r="N22" s="2" t="str">
        <f>_xlfn.DISPIMG("ID_ECB28F257F9C4FFC9B312C11E35FB030",1)</f>
        <v>=DISPIMG("ID_ECB28F257F9C4FFC9B312C11E35FB030",1)</v>
      </c>
    </row>
    <row r="23" ht="30" customHeight="1" spans="1:14">
      <c r="A23" s="4">
        <v>20</v>
      </c>
      <c r="B23" s="2">
        <v>21089006</v>
      </c>
      <c r="C23" s="4" t="s">
        <v>39</v>
      </c>
      <c r="D23" s="17">
        <v>80.48</v>
      </c>
      <c r="E23" s="17">
        <v>0</v>
      </c>
      <c r="F23" s="4">
        <f t="shared" si="0"/>
        <v>80.48</v>
      </c>
      <c r="G23" s="18">
        <f t="shared" si="1"/>
        <v>56.336</v>
      </c>
      <c r="H23" s="19">
        <v>20</v>
      </c>
      <c r="I23" s="8"/>
      <c r="J23" s="9"/>
      <c r="K23" s="9"/>
      <c r="L23" s="9"/>
      <c r="M23" s="10"/>
      <c r="N23" s="2" t="str">
        <f>_xlfn.DISPIMG("ID_68763211213B4EF6AFF397B4F1150076",1)</f>
        <v>=DISPIMG("ID_68763211213B4EF6AFF397B4F1150076",1)</v>
      </c>
    </row>
    <row r="24" ht="30" customHeight="1" spans="1:14">
      <c r="A24" s="4">
        <v>21</v>
      </c>
      <c r="B24" s="2">
        <v>21089025</v>
      </c>
      <c r="C24" s="4" t="s">
        <v>40</v>
      </c>
      <c r="D24" s="17">
        <v>74.97</v>
      </c>
      <c r="E24" s="17">
        <v>0</v>
      </c>
      <c r="F24" s="4">
        <f t="shared" si="0"/>
        <v>74.97</v>
      </c>
      <c r="G24" s="18">
        <f t="shared" si="1"/>
        <v>52.479</v>
      </c>
      <c r="H24" s="19">
        <v>25</v>
      </c>
      <c r="I24" s="8"/>
      <c r="J24" s="9"/>
      <c r="K24" s="9"/>
      <c r="L24" s="9"/>
      <c r="M24" s="10"/>
      <c r="N24" s="2" t="str">
        <f>_xlfn.DISPIMG("ID_1D424621EA5A4781BABC3293E267C239",1)</f>
        <v>=DISPIMG("ID_1D424621EA5A4781BABC3293E267C239",1)</v>
      </c>
    </row>
    <row r="25" ht="30" customHeight="1" spans="1:14">
      <c r="A25" s="4">
        <v>22</v>
      </c>
      <c r="B25" s="2">
        <v>21089024</v>
      </c>
      <c r="C25" s="4" t="s">
        <v>41</v>
      </c>
      <c r="D25" s="17">
        <v>89.27</v>
      </c>
      <c r="E25" s="17">
        <v>4.25</v>
      </c>
      <c r="F25" s="4">
        <f t="shared" si="0"/>
        <v>93.52</v>
      </c>
      <c r="G25" s="18">
        <f t="shared" si="1"/>
        <v>65.464</v>
      </c>
      <c r="H25" s="19">
        <v>3</v>
      </c>
      <c r="I25" s="21" t="s">
        <v>64</v>
      </c>
      <c r="J25" s="22"/>
      <c r="K25" s="22"/>
      <c r="L25" s="22"/>
      <c r="M25" s="23"/>
      <c r="N25" s="2" t="str">
        <f>_xlfn.DISPIMG("ID_1868B25F4F7144C69B461869C89F2AE4",1)</f>
        <v>=DISPIMG("ID_1868B25F4F7144C69B461869C89F2AE4",1)</v>
      </c>
    </row>
    <row r="26" ht="30" customHeight="1" spans="1:14">
      <c r="A26" s="4">
        <v>23</v>
      </c>
      <c r="B26" s="2">
        <v>21089015</v>
      </c>
      <c r="C26" s="4" t="s">
        <v>42</v>
      </c>
      <c r="D26" s="17">
        <v>82.11</v>
      </c>
      <c r="E26" s="17">
        <v>0</v>
      </c>
      <c r="F26" s="4">
        <f t="shared" si="0"/>
        <v>82.11</v>
      </c>
      <c r="G26" s="18">
        <f t="shared" si="1"/>
        <v>57.477</v>
      </c>
      <c r="H26" s="19">
        <v>17</v>
      </c>
      <c r="I26" s="8"/>
      <c r="J26" s="9"/>
      <c r="K26" s="9"/>
      <c r="L26" s="9"/>
      <c r="M26" s="10"/>
      <c r="N26" s="2" t="str">
        <f>_xlfn.DISPIMG("ID_1F666EAE7E2A4D32B2AF99D95D0A29F7",1)</f>
        <v>=DISPIMG("ID_1F666EAE7E2A4D32B2AF99D95D0A29F7",1)</v>
      </c>
    </row>
    <row r="27" ht="30" customHeight="1" spans="1:14">
      <c r="A27" s="4">
        <v>24</v>
      </c>
      <c r="B27" s="2">
        <v>21089023</v>
      </c>
      <c r="C27" s="4" t="s">
        <v>43</v>
      </c>
      <c r="D27" s="17">
        <v>90.53</v>
      </c>
      <c r="E27" s="17">
        <v>7.83</v>
      </c>
      <c r="F27" s="4">
        <f t="shared" si="0"/>
        <v>98.36</v>
      </c>
      <c r="G27" s="20" t="str">
        <f>_xlfn.DISPIMG("ID_31911CE8E0334C85ABB3772A19C64CD0",1)</f>
        <v>=DISPIMG("ID_31911CE8E0334C85ABB3772A19C64CD0",1)</v>
      </c>
      <c r="H27" s="19">
        <v>1</v>
      </c>
      <c r="I27" s="21" t="s">
        <v>65</v>
      </c>
      <c r="J27" s="22"/>
      <c r="K27" s="22"/>
      <c r="L27" s="22"/>
      <c r="M27" s="23"/>
      <c r="N27" s="2" t="str">
        <f>_xlfn.DISPIMG("ID_BD2B7798C2724910A0F076C16731CF12",1)</f>
        <v>=DISPIMG("ID_BD2B7798C2724910A0F076C16731CF12",1)</v>
      </c>
    </row>
    <row r="28" ht="30" customHeight="1" spans="1:14">
      <c r="A28" s="4">
        <v>25</v>
      </c>
      <c r="B28" s="2">
        <v>21089020</v>
      </c>
      <c r="C28" s="4" t="s">
        <v>44</v>
      </c>
      <c r="D28" s="17">
        <v>80.32</v>
      </c>
      <c r="E28" s="17">
        <v>0.25</v>
      </c>
      <c r="F28" s="4">
        <f t="shared" si="0"/>
        <v>80.57</v>
      </c>
      <c r="G28" s="18">
        <f t="shared" ref="G28:G33" si="2">F28*0.7</f>
        <v>56.399</v>
      </c>
      <c r="H28" s="19">
        <v>19</v>
      </c>
      <c r="I28" s="21" t="s">
        <v>66</v>
      </c>
      <c r="J28" s="22"/>
      <c r="K28" s="22"/>
      <c r="L28" s="22"/>
      <c r="M28" s="23"/>
      <c r="N28" s="2" t="str">
        <f>_xlfn.DISPIMG("ID_36CE793C7EDA4B5FA9BA78CE0858CBD5",1)</f>
        <v>=DISPIMG("ID_36CE793C7EDA4B5FA9BA78CE0858CBD5",1)</v>
      </c>
    </row>
    <row r="29" ht="30" customHeight="1" spans="1:14">
      <c r="A29" s="4">
        <v>26</v>
      </c>
      <c r="B29" s="2">
        <v>21089008</v>
      </c>
      <c r="C29" s="4" t="s">
        <v>45</v>
      </c>
      <c r="D29" s="17">
        <v>86.33</v>
      </c>
      <c r="E29" s="17">
        <v>0</v>
      </c>
      <c r="F29" s="4">
        <f t="shared" si="0"/>
        <v>86.33</v>
      </c>
      <c r="G29" s="18">
        <f t="shared" si="2"/>
        <v>60.431</v>
      </c>
      <c r="H29" s="19">
        <v>13</v>
      </c>
      <c r="I29" s="8"/>
      <c r="J29" s="9"/>
      <c r="K29" s="9"/>
      <c r="L29" s="9"/>
      <c r="M29" s="10"/>
      <c r="N29" s="2" t="str">
        <f>_xlfn.DISPIMG("ID_1F176AFF029C4DC597952B3DCF82326C",1)</f>
        <v>=DISPIMG("ID_1F176AFF029C4DC597952B3DCF82326C",1)</v>
      </c>
    </row>
    <row r="30" ht="30" customHeight="1" spans="1:14">
      <c r="A30" s="4">
        <v>27</v>
      </c>
      <c r="B30" s="2">
        <v>21089022</v>
      </c>
      <c r="C30" s="4" t="s">
        <v>46</v>
      </c>
      <c r="D30" s="17">
        <v>86.58</v>
      </c>
      <c r="E30" s="17">
        <v>0.25</v>
      </c>
      <c r="F30" s="4">
        <f t="shared" si="0"/>
        <v>86.83</v>
      </c>
      <c r="G30" s="18">
        <f t="shared" si="2"/>
        <v>60.781</v>
      </c>
      <c r="H30" s="19">
        <v>12</v>
      </c>
      <c r="I30" s="8" t="s">
        <v>67</v>
      </c>
      <c r="J30" s="9"/>
      <c r="K30" s="9"/>
      <c r="L30" s="9"/>
      <c r="M30" s="10"/>
      <c r="N30" s="2" t="str">
        <f>_xlfn.DISPIMG("ID_C5113CBCB2264E2A8C8198BF5C94583E",1)</f>
        <v>=DISPIMG("ID_C5113CBCB2264E2A8C8198BF5C94583E",1)</v>
      </c>
    </row>
    <row r="31" ht="30" customHeight="1" spans="1:14">
      <c r="A31" s="4">
        <v>28</v>
      </c>
      <c r="B31" s="2">
        <v>21089010</v>
      </c>
      <c r="C31" s="4" t="s">
        <v>47</v>
      </c>
      <c r="D31" s="17">
        <v>70.32</v>
      </c>
      <c r="E31" s="17">
        <v>0</v>
      </c>
      <c r="F31" s="4">
        <f t="shared" si="0"/>
        <v>70.32</v>
      </c>
      <c r="G31" s="18">
        <f t="shared" si="2"/>
        <v>49.224</v>
      </c>
      <c r="H31" s="19">
        <v>28</v>
      </c>
      <c r="I31" s="8"/>
      <c r="J31" s="9"/>
      <c r="K31" s="9"/>
      <c r="L31" s="9"/>
      <c r="M31" s="10"/>
      <c r="N31" s="2" t="str">
        <f>_xlfn.DISPIMG("ID_A7C4331648E64BD687D9CAE0C37508C2",1)</f>
        <v>=DISPIMG("ID_A7C4331648E64BD687D9CAE0C37508C2",1)</v>
      </c>
    </row>
    <row r="32" ht="30" customHeight="1" spans="1:14">
      <c r="A32" s="4">
        <v>29</v>
      </c>
      <c r="B32" s="2">
        <v>21089032</v>
      </c>
      <c r="C32" s="4" t="s">
        <v>48</v>
      </c>
      <c r="D32" s="17">
        <v>72.89</v>
      </c>
      <c r="E32" s="17">
        <v>0</v>
      </c>
      <c r="F32" s="4">
        <f t="shared" si="0"/>
        <v>72.89</v>
      </c>
      <c r="G32" s="18">
        <f t="shared" si="2"/>
        <v>51.023</v>
      </c>
      <c r="H32" s="19">
        <v>27</v>
      </c>
      <c r="I32" s="8"/>
      <c r="J32" s="9"/>
      <c r="K32" s="9"/>
      <c r="L32" s="9"/>
      <c r="M32" s="10"/>
      <c r="N32" s="2" t="str">
        <f>_xlfn.DISPIMG("ID_FF9D492844E44D3CAE8956DCF48F41D7",1)</f>
        <v>=DISPIMG("ID_FF9D492844E44D3CAE8956DCF48F41D7",1)</v>
      </c>
    </row>
    <row r="33" ht="30" customHeight="1" spans="1:14">
      <c r="A33" s="4">
        <v>30</v>
      </c>
      <c r="B33" s="2">
        <v>21089031</v>
      </c>
      <c r="C33" s="4" t="s">
        <v>49</v>
      </c>
      <c r="D33" s="17">
        <v>75.64</v>
      </c>
      <c r="E33" s="17">
        <v>0</v>
      </c>
      <c r="F33" s="4">
        <f t="shared" si="0"/>
        <v>75.64</v>
      </c>
      <c r="G33" s="18">
        <f t="shared" si="2"/>
        <v>52.948</v>
      </c>
      <c r="H33" s="19">
        <v>23</v>
      </c>
      <c r="I33" s="8"/>
      <c r="J33" s="9"/>
      <c r="K33" s="9"/>
      <c r="L33" s="9"/>
      <c r="M33" s="10"/>
      <c r="N33" s="2" t="str">
        <f>_xlfn.DISPIMG("ID_9691E063971E4A658C8C8C8E41F85786",1)</f>
        <v>=DISPIMG("ID_9691E063971E4A658C8C8C8E41F85786",1)</v>
      </c>
    </row>
    <row r="34" ht="30" customHeight="1"/>
    <row r="35" spans="4:7">
      <c r="D35" s="4" t="s">
        <v>50</v>
      </c>
      <c r="G35" s="4" t="s">
        <v>51</v>
      </c>
    </row>
  </sheetData>
  <sheetProtection formatCells="0" formatColumns="0" formatRows="0" insertRows="0" insertColumns="0" insertHyperlinks="0" deleteColumns="0" deleteRows="0" sort="0" autoFilter="0" pivotTables="0"/>
  <mergeCells count="56">
    <mergeCell ref="A1:O1"/>
    <mergeCell ref="A2:D2"/>
    <mergeCell ref="I3:M3"/>
    <mergeCell ref="I4:M4"/>
    <mergeCell ref="I5:M5"/>
    <mergeCell ref="I6:M6"/>
    <mergeCell ref="I7:M7"/>
    <mergeCell ref="I8:M8"/>
    <mergeCell ref="I9:M9"/>
    <mergeCell ref="I10:M10"/>
    <mergeCell ref="I11:M11"/>
    <mergeCell ref="I12:M12"/>
    <mergeCell ref="I13:M13"/>
    <mergeCell ref="I14:M14"/>
    <mergeCell ref="I15:M15"/>
    <mergeCell ref="I16:M16"/>
    <mergeCell ref="I17:M17"/>
    <mergeCell ref="I18:M18"/>
    <mergeCell ref="I19:M19"/>
    <mergeCell ref="I20:M20"/>
    <mergeCell ref="I21:M21"/>
    <mergeCell ref="I22:M22"/>
    <mergeCell ref="I23:M23"/>
    <mergeCell ref="I24:M24"/>
    <mergeCell ref="I25:M25"/>
    <mergeCell ref="I26:M26"/>
    <mergeCell ref="I27:M27"/>
    <mergeCell ref="I28:M28"/>
    <mergeCell ref="I29:M29"/>
    <mergeCell ref="I30:M30"/>
    <mergeCell ref="I31:M31"/>
    <mergeCell ref="I32:M32"/>
    <mergeCell ref="I33:M33"/>
    <mergeCell ref="I34:M34"/>
    <mergeCell ref="I35:M35"/>
    <mergeCell ref="I36:M36"/>
    <mergeCell ref="I37:M37"/>
    <mergeCell ref="I38:M38"/>
    <mergeCell ref="I39:M39"/>
    <mergeCell ref="I40:M40"/>
    <mergeCell ref="I41:M41"/>
    <mergeCell ref="I42:M42"/>
    <mergeCell ref="I43:M43"/>
    <mergeCell ref="I44:M44"/>
    <mergeCell ref="I45:M45"/>
    <mergeCell ref="I46:M46"/>
    <mergeCell ref="I47:M47"/>
    <mergeCell ref="I48:M48"/>
    <mergeCell ref="I49:M49"/>
    <mergeCell ref="I50:M50"/>
    <mergeCell ref="I51:M51"/>
    <mergeCell ref="I52:M52"/>
    <mergeCell ref="I53:M53"/>
    <mergeCell ref="I54:M54"/>
    <mergeCell ref="D35:D36"/>
    <mergeCell ref="G35:H36"/>
  </mergeCells>
  <pageMargins left="0.75" right="0.75" top="1" bottom="1" header="0.5" footer="0.5"/>
  <pageSetup paperSize="9" scale="71"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54"/>
  <sheetViews>
    <sheetView zoomScale="85" zoomScaleNormal="85" topLeftCell="A16" workbookViewId="0">
      <selection activeCell="C4" sqref="C4:C33"/>
    </sheetView>
  </sheetViews>
  <sheetFormatPr defaultColWidth="9" defaultRowHeight="18.75"/>
  <cols>
    <col min="1" max="1" width="5.65185185185185" style="2"/>
    <col min="2" max="2" width="11.1407407407407" style="2" customWidth="1"/>
    <col min="3" max="3" width="7.66666666666667" style="2" customWidth="1"/>
    <col min="4" max="4" width="20.6666666666667" style="2" customWidth="1"/>
    <col min="5" max="5" width="17.8518518518519" style="2" customWidth="1"/>
    <col min="6" max="6" width="8.97037037037037" style="2" customWidth="1"/>
    <col min="7" max="7" width="8.14814814814815" style="2" customWidth="1"/>
    <col min="8" max="8" width="14.1111111111111" style="2" customWidth="1"/>
    <col min="9" max="9" width="14.6666666666667" style="2" customWidth="1"/>
    <col min="10" max="10" width="12.3259259259259" style="2" customWidth="1"/>
    <col min="11" max="11" width="10" style="2" customWidth="1"/>
    <col min="12" max="12" width="5.65185185185185" style="2" customWidth="1"/>
    <col min="13" max="13" width="10" style="2" customWidth="1"/>
    <col min="14" max="14" width="12.3259259259259" style="2" customWidth="1"/>
    <col min="15" max="15" width="9.77777777777778" style="2" customWidth="1"/>
    <col min="16" max="16" width="5.65185185185185" style="2" customWidth="1"/>
    <col min="17" max="16384" width="8" style="2"/>
  </cols>
  <sheetData>
    <row r="1" ht="62" customHeight="1" spans="1:16">
      <c r="A1" s="3" t="s">
        <v>68</v>
      </c>
      <c r="B1" s="3"/>
      <c r="C1" s="3"/>
      <c r="D1" s="3"/>
      <c r="E1" s="3"/>
      <c r="F1" s="3"/>
      <c r="G1" s="3"/>
      <c r="H1" s="3"/>
      <c r="I1" s="3"/>
      <c r="J1" s="3"/>
      <c r="K1" s="3"/>
      <c r="L1" s="3"/>
      <c r="M1" s="3"/>
      <c r="N1" s="3"/>
      <c r="O1" s="3"/>
      <c r="P1" s="3"/>
    </row>
    <row r="2" spans="1:15">
      <c r="A2" s="4" t="s">
        <v>1</v>
      </c>
      <c r="B2" s="4"/>
      <c r="C2" s="4"/>
      <c r="D2" s="4"/>
      <c r="O2" s="4"/>
    </row>
    <row r="3" s="1" customFormat="1" ht="48" customHeight="1" spans="1:16">
      <c r="A3" s="5" t="s">
        <v>2</v>
      </c>
      <c r="B3" s="5" t="s">
        <v>3</v>
      </c>
      <c r="C3" s="5" t="s">
        <v>4</v>
      </c>
      <c r="D3" s="5" t="s">
        <v>69</v>
      </c>
      <c r="E3" s="5" t="s">
        <v>70</v>
      </c>
      <c r="F3" s="5" t="s">
        <v>71</v>
      </c>
      <c r="G3" s="5" t="s">
        <v>55</v>
      </c>
      <c r="H3" s="6" t="s">
        <v>7</v>
      </c>
      <c r="I3" s="5" t="s">
        <v>8</v>
      </c>
      <c r="J3" s="5" t="s">
        <v>57</v>
      </c>
      <c r="K3" s="5"/>
      <c r="L3" s="5"/>
      <c r="M3" s="5"/>
      <c r="N3" s="5"/>
      <c r="O3" s="5" t="s">
        <v>16</v>
      </c>
      <c r="P3" s="5" t="s">
        <v>17</v>
      </c>
    </row>
    <row r="4" ht="30" customHeight="1" spans="1:15">
      <c r="A4" s="4">
        <v>1</v>
      </c>
      <c r="B4" s="4">
        <v>21089001</v>
      </c>
      <c r="C4" s="4" t="s">
        <v>18</v>
      </c>
      <c r="D4" s="4">
        <v>60</v>
      </c>
      <c r="E4" s="4">
        <v>0</v>
      </c>
      <c r="F4" s="4">
        <v>0</v>
      </c>
      <c r="G4" s="4">
        <v>60</v>
      </c>
      <c r="H4" s="4">
        <v>12</v>
      </c>
      <c r="I4" s="4">
        <v>20</v>
      </c>
      <c r="J4" s="11"/>
      <c r="K4" s="12"/>
      <c r="L4" s="12"/>
      <c r="M4" s="12"/>
      <c r="N4" s="13"/>
      <c r="O4" s="4" t="str">
        <f>_xlfn.DISPIMG("ID_D4335CE42217455890736B16417AE801",1)</f>
        <v>=DISPIMG("ID_D4335CE42217455890736B16417AE801",1)</v>
      </c>
    </row>
    <row r="5" ht="30" customHeight="1" spans="1:15">
      <c r="A5" s="4">
        <v>2</v>
      </c>
      <c r="B5" s="4">
        <v>21089013</v>
      </c>
      <c r="C5" s="4" t="s">
        <v>20</v>
      </c>
      <c r="D5" s="4">
        <v>60</v>
      </c>
      <c r="E5" s="4">
        <v>5.5</v>
      </c>
      <c r="F5" s="4">
        <v>0</v>
      </c>
      <c r="G5" s="4">
        <v>65.5</v>
      </c>
      <c r="H5" s="4">
        <v>13.1</v>
      </c>
      <c r="I5" s="4">
        <v>2</v>
      </c>
      <c r="J5" s="14" t="s">
        <v>72</v>
      </c>
      <c r="K5" s="15"/>
      <c r="L5" s="15"/>
      <c r="M5" s="15"/>
      <c r="N5" s="16"/>
      <c r="O5" s="4" t="str">
        <f>_xlfn.DISPIMG("ID_C0F5FC662BBD40BEA8F21C4BC5D892EA",1)</f>
        <v>=DISPIMG("ID_C0F5FC662BBD40BEA8F21C4BC5D892EA",1)</v>
      </c>
    </row>
    <row r="6" ht="30" customHeight="1" spans="1:15">
      <c r="A6" s="4">
        <v>3</v>
      </c>
      <c r="B6" s="4">
        <v>21089006</v>
      </c>
      <c r="C6" s="4" t="s">
        <v>21</v>
      </c>
      <c r="D6" s="4">
        <v>60</v>
      </c>
      <c r="E6" s="4">
        <v>0</v>
      </c>
      <c r="F6" s="4">
        <v>0</v>
      </c>
      <c r="G6" s="4">
        <v>60</v>
      </c>
      <c r="H6" s="4">
        <v>12</v>
      </c>
      <c r="I6" s="4">
        <v>20</v>
      </c>
      <c r="J6" s="11"/>
      <c r="K6" s="12"/>
      <c r="L6" s="12"/>
      <c r="M6" s="12"/>
      <c r="N6" s="13"/>
      <c r="O6" s="4" t="str">
        <f>_xlfn.DISPIMG("ID_F3BD581E039A45E5ABF6EE84056AEC3A",1)</f>
        <v>=DISPIMG("ID_F3BD581E039A45E5ABF6EE84056AEC3A",1)</v>
      </c>
    </row>
    <row r="7" ht="30" customHeight="1" spans="1:15">
      <c r="A7" s="4">
        <v>4</v>
      </c>
      <c r="B7" s="4">
        <v>21089017</v>
      </c>
      <c r="C7" s="4" t="s">
        <v>22</v>
      </c>
      <c r="D7" s="4">
        <v>60</v>
      </c>
      <c r="E7" s="4">
        <v>0</v>
      </c>
      <c r="F7" s="4">
        <v>0</v>
      </c>
      <c r="G7" s="4">
        <v>60</v>
      </c>
      <c r="H7" s="4">
        <v>12</v>
      </c>
      <c r="I7" s="4">
        <v>20</v>
      </c>
      <c r="J7" s="11"/>
      <c r="K7" s="12"/>
      <c r="L7" s="12"/>
      <c r="M7" s="12"/>
      <c r="N7" s="13"/>
      <c r="O7" s="4" t="str">
        <f>_xlfn.DISPIMG("ID_A2EE4D5FF3714035BAADA79737F442E6",1)</f>
        <v>=DISPIMG("ID_A2EE4D5FF3714035BAADA79737F442E6",1)</v>
      </c>
    </row>
    <row r="8" ht="30" customHeight="1" spans="1:15">
      <c r="A8" s="4">
        <v>5</v>
      </c>
      <c r="B8" s="4">
        <v>21089028</v>
      </c>
      <c r="C8" s="4" t="s">
        <v>23</v>
      </c>
      <c r="D8" s="4">
        <v>60</v>
      </c>
      <c r="E8" s="4">
        <v>3</v>
      </c>
      <c r="F8" s="4">
        <v>0</v>
      </c>
      <c r="G8" s="4">
        <v>63</v>
      </c>
      <c r="H8" s="4">
        <v>12.6</v>
      </c>
      <c r="I8" s="4">
        <v>6</v>
      </c>
      <c r="J8" s="14" t="s">
        <v>73</v>
      </c>
      <c r="K8" s="15"/>
      <c r="L8" s="15"/>
      <c r="M8" s="15"/>
      <c r="N8" s="16"/>
      <c r="O8" s="2" t="str">
        <f>_xlfn.DISPIMG("ID_7E341B2616E64D1E8654EEFF7910BDB0",1)</f>
        <v>=DISPIMG("ID_7E341B2616E64D1E8654EEFF7910BDB0",1)</v>
      </c>
    </row>
    <row r="9" ht="30" customHeight="1" spans="1:15">
      <c r="A9" s="4">
        <v>6</v>
      </c>
      <c r="B9" s="4">
        <v>21089014</v>
      </c>
      <c r="C9" s="4" t="s">
        <v>24</v>
      </c>
      <c r="D9" s="4">
        <v>60</v>
      </c>
      <c r="E9" s="4">
        <v>2</v>
      </c>
      <c r="F9" s="4">
        <v>0</v>
      </c>
      <c r="G9" s="4">
        <v>62</v>
      </c>
      <c r="H9" s="4">
        <v>12.4</v>
      </c>
      <c r="I9" s="4">
        <v>9</v>
      </c>
      <c r="J9" s="11" t="s">
        <v>74</v>
      </c>
      <c r="K9" s="12"/>
      <c r="L9" s="12"/>
      <c r="M9" s="12"/>
      <c r="N9" s="13"/>
      <c r="O9" s="4" t="str">
        <f>_xlfn.DISPIMG("ID_BEB7ECBDB0D74FCBAD6499177F8CF6C5",1)</f>
        <v>=DISPIMG("ID_BEB7ECBDB0D74FCBAD6499177F8CF6C5",1)</v>
      </c>
    </row>
    <row r="10" ht="30" customHeight="1" spans="1:15">
      <c r="A10" s="4">
        <v>7</v>
      </c>
      <c r="B10" s="4">
        <v>21089003</v>
      </c>
      <c r="C10" s="4" t="s">
        <v>25</v>
      </c>
      <c r="D10" s="4">
        <v>60</v>
      </c>
      <c r="E10" s="4">
        <v>0.5</v>
      </c>
      <c r="F10" s="4">
        <v>0</v>
      </c>
      <c r="G10" s="4">
        <v>60.5</v>
      </c>
      <c r="H10" s="4">
        <v>12.1</v>
      </c>
      <c r="I10" s="4">
        <v>19</v>
      </c>
      <c r="J10" s="11" t="s">
        <v>75</v>
      </c>
      <c r="K10" s="12"/>
      <c r="L10" s="12"/>
      <c r="M10" s="12"/>
      <c r="N10" s="13"/>
      <c r="O10" s="4" t="str">
        <f>_xlfn.DISPIMG("ID_DBF8A51A55824DF6A059CD358DFBDEF3",1)</f>
        <v>=DISPIMG("ID_DBF8A51A55824DF6A059CD358DFBDEF3",1)</v>
      </c>
    </row>
    <row r="11" ht="30" customHeight="1" spans="1:15">
      <c r="A11" s="4">
        <v>8</v>
      </c>
      <c r="B11" s="4">
        <v>21089018</v>
      </c>
      <c r="C11" s="4" t="s">
        <v>27</v>
      </c>
      <c r="D11" s="4">
        <v>60</v>
      </c>
      <c r="E11" s="4">
        <v>3.5</v>
      </c>
      <c r="F11" s="4">
        <v>0</v>
      </c>
      <c r="G11" s="4">
        <v>63.5</v>
      </c>
      <c r="H11" s="4">
        <v>12.5</v>
      </c>
      <c r="I11" s="4">
        <v>5</v>
      </c>
      <c r="J11" s="14" t="s">
        <v>76</v>
      </c>
      <c r="K11" s="15"/>
      <c r="L11" s="15"/>
      <c r="M11" s="15"/>
      <c r="N11" s="16"/>
      <c r="O11" s="4" t="str">
        <f>_xlfn.DISPIMG("ID_B6EDBE04C0314523A77183B953D51BB1",1)</f>
        <v>=DISPIMG("ID_B6EDBE04C0314523A77183B953D51BB1",1)</v>
      </c>
    </row>
    <row r="12" ht="30" customHeight="1" spans="1:15">
      <c r="A12" s="4">
        <v>9</v>
      </c>
      <c r="B12" s="4">
        <v>21089007</v>
      </c>
      <c r="C12" s="4" t="s">
        <v>28</v>
      </c>
      <c r="D12" s="4">
        <v>60</v>
      </c>
      <c r="E12" s="4">
        <v>2.5</v>
      </c>
      <c r="F12" s="4">
        <v>0</v>
      </c>
      <c r="G12" s="4">
        <v>62.5</v>
      </c>
      <c r="H12" s="4">
        <v>12.5</v>
      </c>
      <c r="I12" s="4">
        <v>8</v>
      </c>
      <c r="J12" s="11" t="s">
        <v>77</v>
      </c>
      <c r="K12" s="12"/>
      <c r="L12" s="12"/>
      <c r="M12" s="12"/>
      <c r="N12" s="13"/>
      <c r="O12" s="4" t="str">
        <f>_xlfn.DISPIMG("ID_8DE16C7A7914431A8645E6637C6391FD",1)</f>
        <v>=DISPIMG("ID_8DE16C7A7914431A8645E6637C6391FD",1)</v>
      </c>
    </row>
    <row r="13" ht="30" customHeight="1" spans="1:15">
      <c r="A13" s="4">
        <v>10</v>
      </c>
      <c r="B13" s="4">
        <v>21089009</v>
      </c>
      <c r="C13" s="4" t="s">
        <v>29</v>
      </c>
      <c r="D13" s="4">
        <v>60</v>
      </c>
      <c r="E13" s="4">
        <v>0</v>
      </c>
      <c r="F13" s="4">
        <v>0</v>
      </c>
      <c r="G13" s="4">
        <v>60</v>
      </c>
      <c r="H13" s="4">
        <v>12</v>
      </c>
      <c r="I13" s="4">
        <v>20</v>
      </c>
      <c r="J13" s="11"/>
      <c r="K13" s="12"/>
      <c r="L13" s="12"/>
      <c r="M13" s="12"/>
      <c r="N13" s="13"/>
      <c r="O13" s="4" t="str">
        <f>_xlfn.DISPIMG("ID_21786C22867A42C58A5A975DEC82701E",1)</f>
        <v>=DISPIMG("ID_21786C22867A42C58A5A975DEC82701E",1)</v>
      </c>
    </row>
    <row r="14" ht="30" customHeight="1" spans="1:15">
      <c r="A14" s="4">
        <v>11</v>
      </c>
      <c r="B14" s="4">
        <v>21089016</v>
      </c>
      <c r="C14" s="4" t="s">
        <v>30</v>
      </c>
      <c r="D14" s="4">
        <v>60</v>
      </c>
      <c r="E14" s="4">
        <v>0</v>
      </c>
      <c r="F14" s="4">
        <v>0</v>
      </c>
      <c r="G14" s="4">
        <v>60</v>
      </c>
      <c r="H14" s="4">
        <v>12</v>
      </c>
      <c r="I14" s="4">
        <v>20</v>
      </c>
      <c r="J14" s="11"/>
      <c r="K14" s="12"/>
      <c r="L14" s="12"/>
      <c r="M14" s="12"/>
      <c r="N14" s="13"/>
      <c r="O14" s="4" t="str">
        <f>_xlfn.DISPIMG("ID_0C1AE0A6DE9F4AC68F1D2E95D936D690",1)</f>
        <v>=DISPIMG("ID_0C1AE0A6DE9F4AC68F1D2E95D936D690",1)</v>
      </c>
    </row>
    <row r="15" ht="30" customHeight="1" spans="1:15">
      <c r="A15" s="4">
        <v>12</v>
      </c>
      <c r="B15" s="4">
        <v>21089012</v>
      </c>
      <c r="C15" s="4" t="s">
        <v>31</v>
      </c>
      <c r="D15" s="4">
        <v>60</v>
      </c>
      <c r="E15" s="4">
        <v>4</v>
      </c>
      <c r="F15" s="4">
        <v>0</v>
      </c>
      <c r="G15" s="4">
        <v>64</v>
      </c>
      <c r="H15" s="4">
        <v>12.8</v>
      </c>
      <c r="I15" s="4">
        <v>4</v>
      </c>
      <c r="J15" s="11" t="s">
        <v>78</v>
      </c>
      <c r="K15" s="12"/>
      <c r="L15" s="12"/>
      <c r="M15" s="12"/>
      <c r="N15" s="13"/>
      <c r="O15" s="4" t="str">
        <f>_xlfn.DISPIMG("ID_05A1DAE6BD934CFA9085B2F95455F81A",1)</f>
        <v>=DISPIMG("ID_05A1DAE6BD934CFA9085B2F95455F81A",1)</v>
      </c>
    </row>
    <row r="16" ht="30" customHeight="1" spans="1:15">
      <c r="A16" s="4">
        <v>13</v>
      </c>
      <c r="B16" s="4">
        <v>21089004</v>
      </c>
      <c r="C16" s="4" t="s">
        <v>32</v>
      </c>
      <c r="D16" s="4">
        <v>60</v>
      </c>
      <c r="E16" s="4">
        <v>2</v>
      </c>
      <c r="F16" s="4">
        <v>0</v>
      </c>
      <c r="G16" s="4">
        <v>62</v>
      </c>
      <c r="H16" s="4">
        <v>12.4</v>
      </c>
      <c r="I16" s="4">
        <v>9</v>
      </c>
      <c r="J16" s="11" t="s">
        <v>74</v>
      </c>
      <c r="K16" s="12"/>
      <c r="L16" s="12"/>
      <c r="M16" s="12"/>
      <c r="N16" s="13"/>
      <c r="O16" s="4" t="str">
        <f>_xlfn.DISPIMG("ID_D8312964BF604F31B88196A87B6B6001",1)</f>
        <v>=DISPIMG("ID_D8312964BF604F31B88196A87B6B6001",1)</v>
      </c>
    </row>
    <row r="17" ht="30" customHeight="1" spans="1:15">
      <c r="A17" s="4">
        <v>14</v>
      </c>
      <c r="B17" s="4">
        <v>21089027</v>
      </c>
      <c r="C17" s="4" t="s">
        <v>33</v>
      </c>
      <c r="D17" s="4">
        <v>60</v>
      </c>
      <c r="E17" s="4">
        <v>4.5</v>
      </c>
      <c r="F17" s="4">
        <v>0</v>
      </c>
      <c r="G17" s="4">
        <v>64.5</v>
      </c>
      <c r="H17" s="4">
        <v>12.9</v>
      </c>
      <c r="I17" s="4">
        <v>3</v>
      </c>
      <c r="J17" s="14" t="s">
        <v>79</v>
      </c>
      <c r="K17" s="15"/>
      <c r="L17" s="15"/>
      <c r="M17" s="15"/>
      <c r="N17" s="16"/>
      <c r="O17" s="4" t="str">
        <f>_xlfn.DISPIMG("ID_35C88457E03849B6964840E14A64A08D",1)</f>
        <v>=DISPIMG("ID_35C88457E03849B6964840E14A64A08D",1)</v>
      </c>
    </row>
    <row r="18" ht="30" customHeight="1" spans="1:15">
      <c r="A18" s="4">
        <v>15</v>
      </c>
      <c r="B18" s="4">
        <v>21089011</v>
      </c>
      <c r="C18" s="4" t="s">
        <v>34</v>
      </c>
      <c r="D18" s="4">
        <v>60</v>
      </c>
      <c r="E18" s="4">
        <v>6</v>
      </c>
      <c r="F18" s="4">
        <v>0</v>
      </c>
      <c r="G18" s="4">
        <v>66</v>
      </c>
      <c r="H18" s="4">
        <v>13.2</v>
      </c>
      <c r="I18" s="4">
        <v>1</v>
      </c>
      <c r="J18" s="11" t="s">
        <v>80</v>
      </c>
      <c r="K18" s="12"/>
      <c r="L18" s="12"/>
      <c r="M18" s="12"/>
      <c r="N18" s="13"/>
      <c r="O18" s="4" t="str">
        <f>_xlfn.DISPIMG("ID_CCC97A42A0134D2290F71852209DBDFC",1)</f>
        <v>=DISPIMG("ID_CCC97A42A0134D2290F71852209DBDFC",1)</v>
      </c>
    </row>
    <row r="19" ht="30" customHeight="1" spans="1:15">
      <c r="A19" s="4">
        <v>16</v>
      </c>
      <c r="B19" s="4">
        <v>21089021</v>
      </c>
      <c r="C19" s="4" t="s">
        <v>35</v>
      </c>
      <c r="D19" s="4">
        <v>60</v>
      </c>
      <c r="E19" s="4">
        <v>2</v>
      </c>
      <c r="F19" s="4">
        <v>0</v>
      </c>
      <c r="G19" s="4">
        <v>62</v>
      </c>
      <c r="H19" s="4">
        <v>12.4</v>
      </c>
      <c r="I19" s="4">
        <v>9</v>
      </c>
      <c r="J19" s="11" t="s">
        <v>81</v>
      </c>
      <c r="K19" s="12"/>
      <c r="L19" s="12"/>
      <c r="M19" s="12"/>
      <c r="N19" s="13"/>
      <c r="O19" s="4" t="str">
        <f>_xlfn.DISPIMG("ID_A1A663EDE05B4E09B3999ECECC396D37",1)</f>
        <v>=DISPIMG("ID_A1A663EDE05B4E09B3999ECECC396D37",1)</v>
      </c>
    </row>
    <row r="20" ht="30" customHeight="1" spans="1:15">
      <c r="A20" s="4">
        <v>17</v>
      </c>
      <c r="B20" s="4">
        <v>21089029</v>
      </c>
      <c r="C20" s="4" t="s">
        <v>36</v>
      </c>
      <c r="D20" s="4">
        <v>60</v>
      </c>
      <c r="E20" s="4">
        <v>0</v>
      </c>
      <c r="F20" s="4">
        <v>0</v>
      </c>
      <c r="G20" s="4">
        <v>60</v>
      </c>
      <c r="H20" s="4">
        <v>12</v>
      </c>
      <c r="I20" s="4">
        <v>20</v>
      </c>
      <c r="J20" s="11"/>
      <c r="K20" s="12"/>
      <c r="L20" s="12"/>
      <c r="M20" s="12"/>
      <c r="N20" s="13"/>
      <c r="O20" s="4" t="str">
        <f>_xlfn.DISPIMG("ID_41E4F2A143794A9AAA8471A960C3574D",1)</f>
        <v>=DISPIMG("ID_41E4F2A143794A9AAA8471A960C3574D",1)</v>
      </c>
    </row>
    <row r="21" ht="30" customHeight="1" spans="1:15">
      <c r="A21" s="4">
        <v>18</v>
      </c>
      <c r="B21" s="4">
        <v>21089002</v>
      </c>
      <c r="C21" s="4" t="s">
        <v>37</v>
      </c>
      <c r="D21" s="4">
        <v>60</v>
      </c>
      <c r="E21" s="4">
        <v>0</v>
      </c>
      <c r="F21" s="4">
        <v>0</v>
      </c>
      <c r="G21" s="4">
        <v>60</v>
      </c>
      <c r="H21" s="4">
        <v>12</v>
      </c>
      <c r="I21" s="4">
        <v>20</v>
      </c>
      <c r="J21" s="11"/>
      <c r="K21" s="12"/>
      <c r="L21" s="12"/>
      <c r="M21" s="12"/>
      <c r="N21" s="13"/>
      <c r="O21" s="4" t="str">
        <f>_xlfn.DISPIMG("ID_6D3293C96B3848C5BEED4ABBE386EF36",1)</f>
        <v>=DISPIMG("ID_6D3293C96B3848C5BEED4ABBE386EF36",1)</v>
      </c>
    </row>
    <row r="22" ht="30" customHeight="1" spans="1:15">
      <c r="A22" s="4">
        <v>19</v>
      </c>
      <c r="B22" s="4">
        <v>21089026</v>
      </c>
      <c r="C22" s="4" t="s">
        <v>38</v>
      </c>
      <c r="D22" s="4">
        <v>60</v>
      </c>
      <c r="E22" s="4">
        <v>0</v>
      </c>
      <c r="F22" s="4">
        <v>0</v>
      </c>
      <c r="G22" s="4">
        <v>60</v>
      </c>
      <c r="H22" s="4">
        <v>12</v>
      </c>
      <c r="I22" s="4">
        <v>20</v>
      </c>
      <c r="J22" s="11"/>
      <c r="K22" s="12"/>
      <c r="L22" s="12"/>
      <c r="M22" s="12"/>
      <c r="N22" s="13"/>
      <c r="O22" s="4" t="str">
        <f>_xlfn.DISPIMG("ID_35E03D1A641D4AA68B76B768F19E8067",1)</f>
        <v>=DISPIMG("ID_35E03D1A641D4AA68B76B768F19E8067",1)</v>
      </c>
    </row>
    <row r="23" ht="30" customHeight="1" spans="1:15">
      <c r="A23" s="4">
        <v>20</v>
      </c>
      <c r="B23" s="4">
        <v>21089006</v>
      </c>
      <c r="C23" s="4" t="s">
        <v>39</v>
      </c>
      <c r="D23" s="4">
        <v>60</v>
      </c>
      <c r="E23" s="4">
        <v>2</v>
      </c>
      <c r="F23" s="4">
        <v>0</v>
      </c>
      <c r="G23" s="4">
        <v>62</v>
      </c>
      <c r="H23" s="4">
        <v>12.4</v>
      </c>
      <c r="I23" s="4">
        <v>9</v>
      </c>
      <c r="J23" s="11" t="s">
        <v>74</v>
      </c>
      <c r="K23" s="12"/>
      <c r="L23" s="12"/>
      <c r="M23" s="12"/>
      <c r="N23" s="13"/>
      <c r="O23" s="4" t="str">
        <f>_xlfn.DISPIMG("ID_2E3C8C0A0C9344C0BA77B178DC62087E",1)</f>
        <v>=DISPIMG("ID_2E3C8C0A0C9344C0BA77B178DC62087E",1)</v>
      </c>
    </row>
    <row r="24" ht="30" customHeight="1" spans="1:15">
      <c r="A24" s="4">
        <v>21</v>
      </c>
      <c r="B24" s="4">
        <v>21089025</v>
      </c>
      <c r="C24" s="4" t="s">
        <v>40</v>
      </c>
      <c r="D24" s="4">
        <v>60</v>
      </c>
      <c r="E24" s="4">
        <v>2</v>
      </c>
      <c r="F24" s="4">
        <v>0</v>
      </c>
      <c r="G24" s="4">
        <v>62</v>
      </c>
      <c r="H24" s="4">
        <v>12.4</v>
      </c>
      <c r="I24" s="4">
        <v>9</v>
      </c>
      <c r="J24" s="11" t="s">
        <v>82</v>
      </c>
      <c r="K24" s="12"/>
      <c r="L24" s="12"/>
      <c r="M24" s="12"/>
      <c r="N24" s="13"/>
      <c r="O24" s="4" t="str">
        <f>_xlfn.DISPIMG("ID_140994F135344386BFD25DFF4E93374E",1)</f>
        <v>=DISPIMG("ID_140994F135344386BFD25DFF4E93374E",1)</v>
      </c>
    </row>
    <row r="25" ht="30" customHeight="1" spans="1:15">
      <c r="A25" s="4">
        <v>22</v>
      </c>
      <c r="B25" s="4">
        <v>21089024</v>
      </c>
      <c r="C25" s="4" t="s">
        <v>41</v>
      </c>
      <c r="D25" s="4">
        <v>60</v>
      </c>
      <c r="E25" s="4">
        <v>2</v>
      </c>
      <c r="F25" s="4">
        <v>0</v>
      </c>
      <c r="G25" s="4">
        <v>62</v>
      </c>
      <c r="H25" s="4">
        <v>12.4</v>
      </c>
      <c r="I25" s="4">
        <v>9</v>
      </c>
      <c r="J25" s="11" t="s">
        <v>83</v>
      </c>
      <c r="K25" s="12"/>
      <c r="L25" s="12"/>
      <c r="M25" s="12"/>
      <c r="N25" s="13"/>
      <c r="O25" s="4" t="str">
        <f>_xlfn.DISPIMG("ID_A45EBC7334644D83A45958421C602358",1)</f>
        <v>=DISPIMG("ID_A45EBC7334644D83A45958421C602358",1)</v>
      </c>
    </row>
    <row r="26" ht="30" customHeight="1" spans="1:15">
      <c r="A26" s="4">
        <v>23</v>
      </c>
      <c r="B26" s="4">
        <v>21089015</v>
      </c>
      <c r="C26" s="4" t="s">
        <v>42</v>
      </c>
      <c r="D26" s="4">
        <v>60</v>
      </c>
      <c r="E26" s="4">
        <v>0</v>
      </c>
      <c r="F26" s="4">
        <v>0</v>
      </c>
      <c r="G26" s="4">
        <v>60</v>
      </c>
      <c r="H26" s="4">
        <v>12</v>
      </c>
      <c r="I26" s="4">
        <v>20</v>
      </c>
      <c r="J26" s="11"/>
      <c r="K26" s="12"/>
      <c r="L26" s="12"/>
      <c r="M26" s="12"/>
      <c r="N26" s="13"/>
      <c r="O26" s="4" t="str">
        <f>_xlfn.DISPIMG("ID_38CF20E14C954AAFA395CE6AD6FD1051",1)</f>
        <v>=DISPIMG("ID_38CF20E14C954AAFA395CE6AD6FD1051",1)</v>
      </c>
    </row>
    <row r="27" ht="30" customHeight="1" spans="1:15">
      <c r="A27" s="4">
        <v>24</v>
      </c>
      <c r="B27" s="4">
        <v>21089023</v>
      </c>
      <c r="C27" s="4" t="s">
        <v>43</v>
      </c>
      <c r="D27" s="4">
        <v>60</v>
      </c>
      <c r="E27" s="4">
        <v>3</v>
      </c>
      <c r="F27" s="4">
        <v>0</v>
      </c>
      <c r="G27" s="4">
        <v>63</v>
      </c>
      <c r="H27" s="4">
        <v>13</v>
      </c>
      <c r="I27" s="4">
        <v>6</v>
      </c>
      <c r="J27" s="11" t="s">
        <v>84</v>
      </c>
      <c r="K27" s="12"/>
      <c r="L27" s="12"/>
      <c r="M27" s="12"/>
      <c r="N27" s="13"/>
      <c r="O27" s="4" t="str">
        <f>_xlfn.DISPIMG("ID_F78C792D32DD4BB680FFB8ED534FA084",1)</f>
        <v>=DISPIMG("ID_F78C792D32DD4BB680FFB8ED534FA084",1)</v>
      </c>
    </row>
    <row r="28" ht="30" customHeight="1" spans="1:15">
      <c r="A28" s="4">
        <v>25</v>
      </c>
      <c r="B28" s="4">
        <v>21089020</v>
      </c>
      <c r="C28" s="4" t="s">
        <v>44</v>
      </c>
      <c r="D28" s="4">
        <v>60</v>
      </c>
      <c r="E28" s="4">
        <v>2</v>
      </c>
      <c r="F28" s="4">
        <v>0</v>
      </c>
      <c r="G28" s="4">
        <v>62</v>
      </c>
      <c r="H28" s="4">
        <v>12.4</v>
      </c>
      <c r="I28" s="4">
        <v>9</v>
      </c>
      <c r="J28" s="11" t="s">
        <v>74</v>
      </c>
      <c r="K28" s="12"/>
      <c r="L28" s="12"/>
      <c r="M28" s="12"/>
      <c r="N28" s="13"/>
      <c r="O28" s="4" t="str">
        <f>_xlfn.DISPIMG("ID_0EF98DF027F74393A3571DE48D6E67C7",1)</f>
        <v>=DISPIMG("ID_0EF98DF027F74393A3571DE48D6E67C7",1)</v>
      </c>
    </row>
    <row r="29" ht="30" customHeight="1" spans="1:15">
      <c r="A29" s="4">
        <v>26</v>
      </c>
      <c r="B29" s="4">
        <v>21089008</v>
      </c>
      <c r="C29" s="4" t="s">
        <v>45</v>
      </c>
      <c r="D29" s="4">
        <v>60</v>
      </c>
      <c r="E29" s="4">
        <v>2</v>
      </c>
      <c r="F29" s="4">
        <v>0</v>
      </c>
      <c r="G29" s="4">
        <v>62</v>
      </c>
      <c r="H29" s="4">
        <v>12.4</v>
      </c>
      <c r="I29" s="4">
        <v>9</v>
      </c>
      <c r="J29" s="11" t="s">
        <v>74</v>
      </c>
      <c r="K29" s="12"/>
      <c r="L29" s="12"/>
      <c r="M29" s="12"/>
      <c r="N29" s="13"/>
      <c r="O29" s="4" t="str">
        <f>_xlfn.DISPIMG("ID_C10A1C76C90247078A34BA93E71F4A7E",1)</f>
        <v>=DISPIMG("ID_C10A1C76C90247078A34BA93E71F4A7E",1)</v>
      </c>
    </row>
    <row r="30" ht="30" customHeight="1" spans="1:15">
      <c r="A30" s="4">
        <v>27</v>
      </c>
      <c r="B30" s="4">
        <v>21089022</v>
      </c>
      <c r="C30" s="4" t="s">
        <v>46</v>
      </c>
      <c r="D30" s="4">
        <v>60</v>
      </c>
      <c r="E30" s="4">
        <v>2</v>
      </c>
      <c r="F30" s="4">
        <v>0</v>
      </c>
      <c r="G30" s="4">
        <v>62</v>
      </c>
      <c r="H30" s="4">
        <v>12.4</v>
      </c>
      <c r="I30" s="4">
        <v>9</v>
      </c>
      <c r="J30" s="11" t="s">
        <v>74</v>
      </c>
      <c r="K30" s="12"/>
      <c r="L30" s="12"/>
      <c r="M30" s="12"/>
      <c r="N30" s="13"/>
      <c r="O30" s="4" t="str">
        <f>_xlfn.DISPIMG("ID_58003984FC714267AB4F6EEE581A8D21",1)</f>
        <v>=DISPIMG("ID_58003984FC714267AB4F6EEE581A8D21",1)</v>
      </c>
    </row>
    <row r="31" ht="30" customHeight="1" spans="1:15">
      <c r="A31" s="4">
        <v>28</v>
      </c>
      <c r="B31" s="4">
        <v>21089010</v>
      </c>
      <c r="C31" s="4" t="s">
        <v>47</v>
      </c>
      <c r="D31" s="4">
        <v>60</v>
      </c>
      <c r="E31" s="4">
        <v>0</v>
      </c>
      <c r="F31" s="4">
        <v>0</v>
      </c>
      <c r="G31" s="4">
        <v>60</v>
      </c>
      <c r="H31" s="4">
        <v>12</v>
      </c>
      <c r="I31" s="4">
        <v>20</v>
      </c>
      <c r="J31" s="11"/>
      <c r="K31" s="12"/>
      <c r="L31" s="12"/>
      <c r="M31" s="12"/>
      <c r="N31" s="13"/>
      <c r="O31" s="4" t="str">
        <f>_xlfn.DISPIMG("ID_CFA6F43A09FB454D947FF0E6A3BF8FF6",1)</f>
        <v>=DISPIMG("ID_CFA6F43A09FB454D947FF0E6A3BF8FF6",1)</v>
      </c>
    </row>
    <row r="32" ht="30" customHeight="1" spans="1:15">
      <c r="A32" s="4">
        <v>29</v>
      </c>
      <c r="B32" s="4">
        <v>21089032</v>
      </c>
      <c r="C32" s="4" t="s">
        <v>48</v>
      </c>
      <c r="D32" s="4">
        <v>60</v>
      </c>
      <c r="E32" s="4">
        <v>2</v>
      </c>
      <c r="F32" s="4">
        <v>0</v>
      </c>
      <c r="G32" s="4">
        <v>62</v>
      </c>
      <c r="H32" s="4">
        <v>12.4</v>
      </c>
      <c r="I32" s="4">
        <v>9</v>
      </c>
      <c r="J32" s="11" t="s">
        <v>74</v>
      </c>
      <c r="K32" s="12"/>
      <c r="L32" s="12"/>
      <c r="M32" s="12"/>
      <c r="N32" s="13"/>
      <c r="O32" s="4" t="str">
        <f>_xlfn.DISPIMG("ID_83ED5CF4913F4A24872508FCE1CD4D08",1)</f>
        <v>=DISPIMG("ID_83ED5CF4913F4A24872508FCE1CD4D08",1)</v>
      </c>
    </row>
    <row r="33" ht="30" customHeight="1" spans="1:15">
      <c r="A33" s="4">
        <v>30</v>
      </c>
      <c r="B33" s="4">
        <v>21089031</v>
      </c>
      <c r="C33" s="4" t="s">
        <v>49</v>
      </c>
      <c r="D33" s="4">
        <v>60</v>
      </c>
      <c r="E33" s="4">
        <v>0</v>
      </c>
      <c r="F33" s="4">
        <v>0</v>
      </c>
      <c r="G33" s="4">
        <v>60</v>
      </c>
      <c r="H33" s="4">
        <v>12</v>
      </c>
      <c r="I33" s="4">
        <v>20</v>
      </c>
      <c r="J33" s="11"/>
      <c r="K33" s="12"/>
      <c r="L33" s="12"/>
      <c r="M33" s="12"/>
      <c r="N33" s="13"/>
      <c r="O33" s="4" t="str">
        <f>_xlfn.DISPIMG("ID_86EBB05B28CF45C5B263943F395ACCD8",1)</f>
        <v>=DISPIMG("ID_86EBB05B28CF45C5B263943F395ACCD8",1)</v>
      </c>
    </row>
    <row r="35" spans="4:7">
      <c r="D35" s="2" t="s">
        <v>50</v>
      </c>
      <c r="G35" s="2" t="s">
        <v>51</v>
      </c>
    </row>
  </sheetData>
  <sheetProtection formatCells="0" formatColumns="0" formatRows="0" insertRows="0" insertColumns="0" insertHyperlinks="0" deleteColumns="0" deleteRows="0" sort="0" autoFilter="0" pivotTables="0"/>
  <mergeCells count="40">
    <mergeCell ref="A1:P1"/>
    <mergeCell ref="A2:D2"/>
    <mergeCell ref="J3:N3"/>
    <mergeCell ref="J4:N4"/>
    <mergeCell ref="J5:N5"/>
    <mergeCell ref="J6:N6"/>
    <mergeCell ref="J7:N7"/>
    <mergeCell ref="J8:N8"/>
    <mergeCell ref="J9:N9"/>
    <mergeCell ref="J10:N10"/>
    <mergeCell ref="J11:N11"/>
    <mergeCell ref="J12:N12"/>
    <mergeCell ref="J13:N13"/>
    <mergeCell ref="J14:N14"/>
    <mergeCell ref="J15:N15"/>
    <mergeCell ref="J16:N16"/>
    <mergeCell ref="J17:N17"/>
    <mergeCell ref="J18:N18"/>
    <mergeCell ref="J19:N19"/>
    <mergeCell ref="J20:N20"/>
    <mergeCell ref="J21:N21"/>
    <mergeCell ref="J22:N22"/>
    <mergeCell ref="J23:N23"/>
    <mergeCell ref="J24:N24"/>
    <mergeCell ref="J25:N25"/>
    <mergeCell ref="J26:N26"/>
    <mergeCell ref="J27:N27"/>
    <mergeCell ref="J28:N28"/>
    <mergeCell ref="J29:N29"/>
    <mergeCell ref="J30:N30"/>
    <mergeCell ref="J31:N31"/>
    <mergeCell ref="J32:N32"/>
    <mergeCell ref="J33:N33"/>
    <mergeCell ref="J50:N50"/>
    <mergeCell ref="J51:N51"/>
    <mergeCell ref="J52:N52"/>
    <mergeCell ref="J53:N53"/>
    <mergeCell ref="J54:N54"/>
    <mergeCell ref="D35:D36"/>
    <mergeCell ref="G35:H36"/>
  </mergeCells>
  <pageMargins left="0.75" right="0.75" top="1" bottom="1" header="0.5" footer="0.5"/>
  <pageSetup paperSize="9" scale="6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7"/>
  <sheetViews>
    <sheetView tabSelected="1" workbookViewId="0">
      <selection activeCell="J8" sqref="J8:N8"/>
    </sheetView>
  </sheetViews>
  <sheetFormatPr defaultColWidth="9" defaultRowHeight="18.75"/>
  <cols>
    <col min="1" max="1" width="5.65185185185185" style="2"/>
    <col min="2" max="2" width="10.2592592592593" style="2" customWidth="1"/>
    <col min="3" max="3" width="8" style="2" customWidth="1"/>
    <col min="4" max="4" width="16.8074074074074" style="2" customWidth="1"/>
    <col min="5" max="5" width="20.6666666666667" style="2" customWidth="1"/>
    <col min="6" max="6" width="7.59259259259259" style="2" customWidth="1"/>
    <col min="7" max="7" width="5.88888888888889" style="2" customWidth="1"/>
    <col min="8" max="8" width="14.1037037037037" style="2" customWidth="1"/>
    <col min="9" max="9" width="15.4444444444444" style="2" customWidth="1"/>
    <col min="10" max="10" width="12.3259259259259" style="2" customWidth="1"/>
    <col min="11" max="11" width="10" style="2" customWidth="1"/>
    <col min="12" max="12" width="5.65185185185185" style="2" customWidth="1"/>
    <col min="13" max="13" width="10" style="2" customWidth="1"/>
    <col min="14" max="14" width="17.3333333333333" style="2" customWidth="1"/>
    <col min="15" max="15" width="9.28148148148148" style="2" customWidth="1"/>
    <col min="16" max="16" width="5.65185185185185" style="2" customWidth="1"/>
    <col min="17" max="16384" width="8" style="2"/>
  </cols>
  <sheetData>
    <row r="1" ht="45" customHeight="1" spans="1:16">
      <c r="A1" s="3" t="s">
        <v>85</v>
      </c>
      <c r="B1" s="3"/>
      <c r="C1" s="3"/>
      <c r="D1" s="3"/>
      <c r="E1" s="3"/>
      <c r="F1" s="3"/>
      <c r="G1" s="3"/>
      <c r="H1" s="3"/>
      <c r="I1" s="3"/>
      <c r="J1" s="3"/>
      <c r="K1" s="3"/>
      <c r="L1" s="3"/>
      <c r="M1" s="3"/>
      <c r="N1" s="3"/>
      <c r="O1" s="3"/>
      <c r="P1" s="3"/>
    </row>
    <row r="2" spans="1:15">
      <c r="A2" s="4" t="s">
        <v>1</v>
      </c>
      <c r="B2" s="4"/>
      <c r="C2" s="4"/>
      <c r="D2" s="4"/>
      <c r="O2" s="4"/>
    </row>
    <row r="3" s="1" customFormat="1" ht="42" customHeight="1" spans="1:16">
      <c r="A3" s="5" t="s">
        <v>2</v>
      </c>
      <c r="B3" s="5" t="s">
        <v>3</v>
      </c>
      <c r="C3" s="5" t="s">
        <v>4</v>
      </c>
      <c r="D3" s="5" t="s">
        <v>86</v>
      </c>
      <c r="E3" s="5" t="s">
        <v>87</v>
      </c>
      <c r="F3" s="5" t="s">
        <v>71</v>
      </c>
      <c r="G3" s="5" t="s">
        <v>55</v>
      </c>
      <c r="H3" s="6" t="s">
        <v>9</v>
      </c>
      <c r="I3" s="5" t="s">
        <v>88</v>
      </c>
      <c r="J3" s="5" t="s">
        <v>57</v>
      </c>
      <c r="K3" s="5"/>
      <c r="L3" s="5"/>
      <c r="M3" s="5"/>
      <c r="N3" s="5"/>
      <c r="O3" s="5" t="s">
        <v>16</v>
      </c>
      <c r="P3" s="5" t="s">
        <v>17</v>
      </c>
    </row>
    <row r="4" ht="35" customHeight="1" spans="1:15">
      <c r="A4" s="4">
        <v>1</v>
      </c>
      <c r="B4" s="4">
        <v>21089001</v>
      </c>
      <c r="C4" s="4" t="s">
        <v>18</v>
      </c>
      <c r="D4" s="4">
        <v>50</v>
      </c>
      <c r="E4" s="4">
        <v>0</v>
      </c>
      <c r="F4" s="4">
        <v>0</v>
      </c>
      <c r="G4" s="4">
        <v>50</v>
      </c>
      <c r="H4" s="7">
        <v>5</v>
      </c>
      <c r="I4" s="4">
        <v>2</v>
      </c>
      <c r="J4" s="8"/>
      <c r="K4" s="9"/>
      <c r="L4" s="9"/>
      <c r="M4" s="9"/>
      <c r="N4" s="10"/>
      <c r="O4" s="2" t="str">
        <f>_xlfn.DISPIMG("ID_09D144ECD6AE45D9839F852627DBC68C",1)</f>
        <v>=DISPIMG("ID_09D144ECD6AE45D9839F852627DBC68C",1)</v>
      </c>
    </row>
    <row r="5" ht="35" customHeight="1" spans="1:15">
      <c r="A5" s="4">
        <v>2</v>
      </c>
      <c r="B5" s="4">
        <v>21089013</v>
      </c>
      <c r="C5" s="4" t="s">
        <v>20</v>
      </c>
      <c r="D5" s="4">
        <v>50</v>
      </c>
      <c r="E5" s="4">
        <v>1</v>
      </c>
      <c r="F5" s="4">
        <v>0</v>
      </c>
      <c r="G5" s="4">
        <v>51</v>
      </c>
      <c r="H5" s="4">
        <v>5.1</v>
      </c>
      <c r="I5" s="4">
        <v>1</v>
      </c>
      <c r="J5" s="8" t="s">
        <v>89</v>
      </c>
      <c r="K5" s="9"/>
      <c r="L5" s="9"/>
      <c r="M5" s="9"/>
      <c r="N5" s="10"/>
      <c r="O5" s="2" t="str">
        <f>_xlfn.DISPIMG("ID_C439AFC55F0E4CF3B87AA624EDBAEE43",1)</f>
        <v>=DISPIMG("ID_C439AFC55F0E4CF3B87AA624EDBAEE43",1)</v>
      </c>
    </row>
    <row r="6" ht="35" customHeight="1" spans="1:15">
      <c r="A6" s="4">
        <v>3</v>
      </c>
      <c r="B6" s="4">
        <v>21089005</v>
      </c>
      <c r="C6" s="4" t="s">
        <v>21</v>
      </c>
      <c r="D6" s="4">
        <v>50</v>
      </c>
      <c r="E6" s="4">
        <v>0</v>
      </c>
      <c r="F6" s="4">
        <v>0</v>
      </c>
      <c r="G6" s="4">
        <v>50</v>
      </c>
      <c r="H6" s="7">
        <v>5</v>
      </c>
      <c r="I6" s="4">
        <v>2</v>
      </c>
      <c r="J6" s="8"/>
      <c r="K6" s="9"/>
      <c r="L6" s="9"/>
      <c r="M6" s="9"/>
      <c r="N6" s="10"/>
      <c r="O6" s="2" t="str">
        <f>_xlfn.DISPIMG("ID_BB48D4FE851B475D83550BECA0E9BA57",1)</f>
        <v>=DISPIMG("ID_BB48D4FE851B475D83550BECA0E9BA57",1)</v>
      </c>
    </row>
    <row r="7" ht="35" customHeight="1" spans="1:15">
      <c r="A7" s="4">
        <v>4</v>
      </c>
      <c r="B7" s="4">
        <v>21089017</v>
      </c>
      <c r="C7" s="4" t="s">
        <v>22</v>
      </c>
      <c r="D7" s="4">
        <v>50</v>
      </c>
      <c r="E7" s="4">
        <v>0</v>
      </c>
      <c r="F7" s="4">
        <v>0</v>
      </c>
      <c r="G7" s="4">
        <v>50</v>
      </c>
      <c r="H7" s="7">
        <v>5</v>
      </c>
      <c r="I7" s="4">
        <v>2</v>
      </c>
      <c r="J7" s="8"/>
      <c r="K7" s="9"/>
      <c r="L7" s="9"/>
      <c r="M7" s="9"/>
      <c r="N7" s="10"/>
      <c r="O7" s="2" t="str">
        <f>_xlfn.DISPIMG("ID_0B0A36D272934B209B52697C3619D632",1)</f>
        <v>=DISPIMG("ID_0B0A36D272934B209B52697C3619D632",1)</v>
      </c>
    </row>
    <row r="8" ht="35" customHeight="1" spans="1:15">
      <c r="A8" s="4">
        <v>5</v>
      </c>
      <c r="B8" s="4">
        <v>21089028</v>
      </c>
      <c r="C8" s="4" t="s">
        <v>23</v>
      </c>
      <c r="D8" s="4">
        <v>50</v>
      </c>
      <c r="E8" s="4">
        <v>0</v>
      </c>
      <c r="F8" s="4">
        <v>0</v>
      </c>
      <c r="G8" s="4">
        <v>50</v>
      </c>
      <c r="H8" s="7">
        <v>5</v>
      </c>
      <c r="I8" s="4">
        <v>2</v>
      </c>
      <c r="J8" s="8"/>
      <c r="K8" s="9"/>
      <c r="L8" s="9"/>
      <c r="M8" s="9"/>
      <c r="N8" s="10"/>
      <c r="O8" s="2" t="str">
        <f>_xlfn.DISPIMG("ID_7E341B2616E64D1E8654EEFF7910BDB0",1)</f>
        <v>=DISPIMG("ID_7E341B2616E64D1E8654EEFF7910BDB0",1)</v>
      </c>
    </row>
    <row r="9" ht="35" customHeight="1" spans="1:15">
      <c r="A9" s="4">
        <v>6</v>
      </c>
      <c r="B9" s="4">
        <v>21089014</v>
      </c>
      <c r="C9" s="4" t="s">
        <v>24</v>
      </c>
      <c r="D9" s="4">
        <v>50</v>
      </c>
      <c r="E9" s="4">
        <v>0</v>
      </c>
      <c r="F9" s="4">
        <v>0</v>
      </c>
      <c r="G9" s="4">
        <v>50</v>
      </c>
      <c r="H9" s="7">
        <v>5</v>
      </c>
      <c r="I9" s="4">
        <v>2</v>
      </c>
      <c r="J9" s="8"/>
      <c r="K9" s="9"/>
      <c r="L9" s="9"/>
      <c r="M9" s="9"/>
      <c r="N9" s="10"/>
      <c r="O9" s="2" t="str">
        <f>_xlfn.DISPIMG("ID_F08E81D94D484543B6B957F4F27C7A1C",1)</f>
        <v>=DISPIMG("ID_F08E81D94D484543B6B957F4F27C7A1C",1)</v>
      </c>
    </row>
    <row r="10" ht="35" customHeight="1" spans="1:15">
      <c r="A10" s="4">
        <v>7</v>
      </c>
      <c r="B10" s="4">
        <v>21089003</v>
      </c>
      <c r="C10" s="4" t="s">
        <v>25</v>
      </c>
      <c r="D10" s="4">
        <v>50</v>
      </c>
      <c r="E10" s="4">
        <v>0</v>
      </c>
      <c r="F10" s="4">
        <v>0</v>
      </c>
      <c r="G10" s="4">
        <v>50</v>
      </c>
      <c r="H10" s="7">
        <v>5</v>
      </c>
      <c r="I10" s="4">
        <v>2</v>
      </c>
      <c r="J10" s="8"/>
      <c r="K10" s="9"/>
      <c r="L10" s="9"/>
      <c r="M10" s="9"/>
      <c r="N10" s="10"/>
      <c r="O10" s="2" t="str">
        <f>_xlfn.DISPIMG("ID_F6F87A121B8D4609AEE35073C2F1D4FA",1)</f>
        <v>=DISPIMG("ID_F6F87A121B8D4609AEE35073C2F1D4FA",1)</v>
      </c>
    </row>
    <row r="11" ht="35" customHeight="1" spans="1:15">
      <c r="A11" s="4">
        <v>8</v>
      </c>
      <c r="B11" s="4">
        <v>21089018</v>
      </c>
      <c r="C11" s="4" t="s">
        <v>27</v>
      </c>
      <c r="D11" s="4">
        <v>50</v>
      </c>
      <c r="E11" s="4">
        <v>0</v>
      </c>
      <c r="F11" s="4">
        <v>0</v>
      </c>
      <c r="G11" s="4">
        <v>50</v>
      </c>
      <c r="H11" s="7">
        <v>5</v>
      </c>
      <c r="I11" s="4">
        <v>2</v>
      </c>
      <c r="J11" s="8"/>
      <c r="K11" s="9"/>
      <c r="L11" s="9"/>
      <c r="M11" s="9"/>
      <c r="N11" s="10"/>
      <c r="O11" s="2" t="str">
        <f>_xlfn.DISPIMG("ID_C4003947537E4E1D86FC301A7E7D0BE2",1)</f>
        <v>=DISPIMG("ID_C4003947537E4E1D86FC301A7E7D0BE2",1)</v>
      </c>
    </row>
    <row r="12" ht="35" customHeight="1" spans="1:15">
      <c r="A12" s="4">
        <v>9</v>
      </c>
      <c r="B12" s="4">
        <v>21089007</v>
      </c>
      <c r="C12" s="4" t="s">
        <v>28</v>
      </c>
      <c r="D12" s="4">
        <v>50</v>
      </c>
      <c r="E12" s="4">
        <v>0</v>
      </c>
      <c r="F12" s="4">
        <v>0</v>
      </c>
      <c r="G12" s="4">
        <v>50</v>
      </c>
      <c r="H12" s="7">
        <v>5</v>
      </c>
      <c r="I12" s="4">
        <v>2</v>
      </c>
      <c r="J12" s="8"/>
      <c r="K12" s="9"/>
      <c r="L12" s="9"/>
      <c r="M12" s="9"/>
      <c r="N12" s="10"/>
      <c r="O12" s="2" t="str">
        <f>_xlfn.DISPIMG("ID_789730223B5C4FB398FD28D467D53F04",1)</f>
        <v>=DISPIMG("ID_789730223B5C4FB398FD28D467D53F04",1)</v>
      </c>
    </row>
    <row r="13" ht="35" customHeight="1" spans="1:15">
      <c r="A13" s="4">
        <v>10</v>
      </c>
      <c r="B13" s="4">
        <v>21089009</v>
      </c>
      <c r="C13" s="4" t="s">
        <v>29</v>
      </c>
      <c r="D13" s="4">
        <v>50</v>
      </c>
      <c r="E13" s="4">
        <v>0</v>
      </c>
      <c r="F13" s="4">
        <v>0</v>
      </c>
      <c r="G13" s="4">
        <v>50</v>
      </c>
      <c r="H13" s="7">
        <v>5</v>
      </c>
      <c r="I13" s="4">
        <v>2</v>
      </c>
      <c r="J13" s="8"/>
      <c r="K13" s="9"/>
      <c r="L13" s="9"/>
      <c r="M13" s="9"/>
      <c r="N13" s="10"/>
      <c r="O13" s="2" t="str">
        <f>_xlfn.DISPIMG("ID_DB3842336AC64E7E8C3D5853B6A2E3F5",1)</f>
        <v>=DISPIMG("ID_DB3842336AC64E7E8C3D5853B6A2E3F5",1)</v>
      </c>
    </row>
    <row r="14" ht="35" customHeight="1" spans="1:15">
      <c r="A14" s="4">
        <v>11</v>
      </c>
      <c r="B14" s="4">
        <v>21089016</v>
      </c>
      <c r="C14" s="4" t="s">
        <v>30</v>
      </c>
      <c r="D14" s="4">
        <v>50</v>
      </c>
      <c r="E14" s="4">
        <v>0</v>
      </c>
      <c r="F14" s="4">
        <v>0</v>
      </c>
      <c r="G14" s="4">
        <v>50</v>
      </c>
      <c r="H14" s="7">
        <v>5</v>
      </c>
      <c r="I14" s="4">
        <v>2</v>
      </c>
      <c r="J14" s="8"/>
      <c r="K14" s="9"/>
      <c r="L14" s="9"/>
      <c r="M14" s="9"/>
      <c r="N14" s="10"/>
      <c r="O14" s="2" t="str">
        <f>_xlfn.DISPIMG("ID_C9E77C06FE424EE18FDBA05FB9685327",1)</f>
        <v>=DISPIMG("ID_C9E77C06FE424EE18FDBA05FB9685327",1)</v>
      </c>
    </row>
    <row r="15" ht="35" customHeight="1" spans="1:15">
      <c r="A15" s="4">
        <v>12</v>
      </c>
      <c r="B15" s="4">
        <v>21089012</v>
      </c>
      <c r="C15" s="4" t="s">
        <v>31</v>
      </c>
      <c r="D15" s="4">
        <v>50</v>
      </c>
      <c r="E15" s="4">
        <v>0</v>
      </c>
      <c r="F15" s="4">
        <v>0</v>
      </c>
      <c r="G15" s="4">
        <v>50</v>
      </c>
      <c r="H15" s="7">
        <v>5</v>
      </c>
      <c r="I15" s="4">
        <v>2</v>
      </c>
      <c r="J15" s="8"/>
      <c r="K15" s="9"/>
      <c r="L15" s="9"/>
      <c r="M15" s="9"/>
      <c r="N15" s="10"/>
      <c r="O15" s="2" t="str">
        <f>_xlfn.DISPIMG("ID_1EBAF7CC960B41E897B0243F503A5D76",1)</f>
        <v>=DISPIMG("ID_1EBAF7CC960B41E897B0243F503A5D76",1)</v>
      </c>
    </row>
    <row r="16" ht="35" customHeight="1" spans="1:15">
      <c r="A16" s="4">
        <v>13</v>
      </c>
      <c r="B16" s="4">
        <v>21089004</v>
      </c>
      <c r="C16" s="4" t="s">
        <v>32</v>
      </c>
      <c r="D16" s="4">
        <v>50</v>
      </c>
      <c r="E16" s="4">
        <v>0</v>
      </c>
      <c r="F16" s="4">
        <v>0</v>
      </c>
      <c r="G16" s="4">
        <v>50</v>
      </c>
      <c r="H16" s="7">
        <v>5</v>
      </c>
      <c r="I16" s="4">
        <v>2</v>
      </c>
      <c r="J16" s="8"/>
      <c r="K16" s="9"/>
      <c r="L16" s="9"/>
      <c r="M16" s="9"/>
      <c r="N16" s="10"/>
      <c r="O16" s="2" t="str">
        <f>_xlfn.DISPIMG("ID_5D28F58A71014580BF5CB125969A08F1",1)</f>
        <v>=DISPIMG("ID_5D28F58A71014580BF5CB125969A08F1",1)</v>
      </c>
    </row>
    <row r="17" ht="35" customHeight="1" spans="1:15">
      <c r="A17" s="4">
        <v>14</v>
      </c>
      <c r="B17" s="4">
        <v>21089027</v>
      </c>
      <c r="C17" s="4" t="s">
        <v>33</v>
      </c>
      <c r="D17" s="4">
        <v>50</v>
      </c>
      <c r="E17" s="4">
        <v>0</v>
      </c>
      <c r="F17" s="4">
        <v>0</v>
      </c>
      <c r="G17" s="4">
        <v>50</v>
      </c>
      <c r="H17" s="7">
        <v>5</v>
      </c>
      <c r="I17" s="4">
        <v>2</v>
      </c>
      <c r="J17" s="8"/>
      <c r="K17" s="9"/>
      <c r="L17" s="9"/>
      <c r="M17" s="9"/>
      <c r="N17" s="10"/>
      <c r="O17" s="2" t="str">
        <f>_xlfn.DISPIMG("ID_F74675A478594EF784E82C39C5946698",1)</f>
        <v>=DISPIMG("ID_F74675A478594EF784E82C39C5946698",1)</v>
      </c>
    </row>
    <row r="18" s="2" customFormat="1" ht="35" customHeight="1" spans="1:15">
      <c r="A18" s="4">
        <v>15</v>
      </c>
      <c r="B18" s="4">
        <v>21089011</v>
      </c>
      <c r="C18" s="4" t="s">
        <v>34</v>
      </c>
      <c r="D18" s="4">
        <v>50</v>
      </c>
      <c r="E18" s="4">
        <v>0</v>
      </c>
      <c r="F18" s="4">
        <v>0</v>
      </c>
      <c r="G18" s="4">
        <v>50</v>
      </c>
      <c r="H18" s="7">
        <v>5</v>
      </c>
      <c r="I18" s="4">
        <v>2</v>
      </c>
      <c r="J18" s="8"/>
      <c r="K18" s="9"/>
      <c r="L18" s="9"/>
      <c r="M18" s="9"/>
      <c r="N18" s="10"/>
      <c r="O18" s="2" t="str">
        <f>_xlfn.DISPIMG("ID_F82DA28A20B0485B90A84CA2ED034CD6",1)</f>
        <v>=DISPIMG("ID_F82DA28A20B0485B90A84CA2ED034CD6",1)</v>
      </c>
    </row>
    <row r="19" ht="35" customHeight="1" spans="1:15">
      <c r="A19" s="4">
        <v>16</v>
      </c>
      <c r="B19" s="4">
        <v>21089012</v>
      </c>
      <c r="C19" s="4" t="s">
        <v>35</v>
      </c>
      <c r="D19" s="4">
        <v>50</v>
      </c>
      <c r="E19" s="4">
        <v>0</v>
      </c>
      <c r="F19" s="4">
        <v>0</v>
      </c>
      <c r="G19" s="4">
        <v>50</v>
      </c>
      <c r="H19" s="7">
        <v>5</v>
      </c>
      <c r="I19" s="4">
        <v>2</v>
      </c>
      <c r="J19" s="8"/>
      <c r="K19" s="9"/>
      <c r="L19" s="9"/>
      <c r="M19" s="9"/>
      <c r="N19" s="10"/>
      <c r="O19" s="2" t="str">
        <f>_xlfn.DISPIMG("ID_3697ACDD92B04C3BAE46ACF7FD8C5391",1)</f>
        <v>=DISPIMG("ID_3697ACDD92B04C3BAE46ACF7FD8C5391",1)</v>
      </c>
    </row>
    <row r="20" ht="35" customHeight="1" spans="1:15">
      <c r="A20" s="4">
        <v>17</v>
      </c>
      <c r="B20" s="4">
        <v>21089029</v>
      </c>
      <c r="C20" s="4" t="s">
        <v>36</v>
      </c>
      <c r="D20" s="4">
        <v>50</v>
      </c>
      <c r="E20" s="4">
        <v>0</v>
      </c>
      <c r="F20" s="4">
        <v>0</v>
      </c>
      <c r="G20" s="4">
        <v>50</v>
      </c>
      <c r="H20" s="7">
        <v>5</v>
      </c>
      <c r="I20" s="4">
        <v>2</v>
      </c>
      <c r="J20" s="8"/>
      <c r="K20" s="9"/>
      <c r="L20" s="9"/>
      <c r="M20" s="9"/>
      <c r="N20" s="10"/>
      <c r="O20" s="2" t="str">
        <f>_xlfn.DISPIMG("ID_CCC2025225FF450B997DC342021A7EE8",1)</f>
        <v>=DISPIMG("ID_CCC2025225FF450B997DC342021A7EE8",1)</v>
      </c>
    </row>
    <row r="21" ht="35" customHeight="1" spans="1:15">
      <c r="A21" s="4">
        <v>18</v>
      </c>
      <c r="B21" s="4">
        <v>21089002</v>
      </c>
      <c r="C21" s="4" t="s">
        <v>37</v>
      </c>
      <c r="D21" s="4">
        <v>50</v>
      </c>
      <c r="E21" s="4">
        <v>0</v>
      </c>
      <c r="F21" s="4">
        <v>0</v>
      </c>
      <c r="G21" s="4">
        <v>50</v>
      </c>
      <c r="H21" s="7">
        <v>5</v>
      </c>
      <c r="I21" s="4">
        <v>2</v>
      </c>
      <c r="J21" s="8"/>
      <c r="K21" s="9"/>
      <c r="L21" s="9"/>
      <c r="M21" s="9"/>
      <c r="N21" s="10"/>
      <c r="O21" s="2" t="str">
        <f>_xlfn.DISPIMG("ID_0F993C8D3BC64CCBAC0D3320263DBE88",1)</f>
        <v>=DISPIMG("ID_0F993C8D3BC64CCBAC0D3320263DBE88",1)</v>
      </c>
    </row>
    <row r="22" ht="35" customHeight="1" spans="1:15">
      <c r="A22" s="4">
        <v>19</v>
      </c>
      <c r="B22" s="4">
        <v>21089026</v>
      </c>
      <c r="C22" s="4" t="s">
        <v>38</v>
      </c>
      <c r="D22" s="4">
        <v>50</v>
      </c>
      <c r="E22" s="4">
        <v>0</v>
      </c>
      <c r="F22" s="4">
        <v>0</v>
      </c>
      <c r="G22" s="4">
        <v>50</v>
      </c>
      <c r="H22" s="7">
        <v>5</v>
      </c>
      <c r="I22" s="4">
        <v>2</v>
      </c>
      <c r="J22" s="8"/>
      <c r="K22" s="9"/>
      <c r="L22" s="9"/>
      <c r="M22" s="9"/>
      <c r="N22" s="10"/>
      <c r="O22" s="2" t="str">
        <f>_xlfn.DISPIMG("ID_C75030602FBC45C08CDBF4FC07CE4964",1)</f>
        <v>=DISPIMG("ID_C75030602FBC45C08CDBF4FC07CE4964",1)</v>
      </c>
    </row>
    <row r="23" ht="35" customHeight="1" spans="1:15">
      <c r="A23" s="4">
        <v>20</v>
      </c>
      <c r="B23" s="4">
        <v>21089006</v>
      </c>
      <c r="C23" s="4" t="s">
        <v>39</v>
      </c>
      <c r="D23" s="4">
        <v>50</v>
      </c>
      <c r="E23" s="4">
        <v>0</v>
      </c>
      <c r="F23" s="4">
        <v>0</v>
      </c>
      <c r="G23" s="4">
        <v>50</v>
      </c>
      <c r="H23" s="7">
        <v>5</v>
      </c>
      <c r="I23" s="4">
        <v>2</v>
      </c>
      <c r="J23" s="8"/>
      <c r="K23" s="9"/>
      <c r="L23" s="9"/>
      <c r="M23" s="9"/>
      <c r="N23" s="10"/>
      <c r="O23" s="2" t="str">
        <f>_xlfn.DISPIMG("ID_DEF04FB0CDE54D4191DD7C5876BDF824",1)</f>
        <v>=DISPIMG("ID_DEF04FB0CDE54D4191DD7C5876BDF824",1)</v>
      </c>
    </row>
    <row r="24" ht="35" customHeight="1" spans="1:15">
      <c r="A24" s="4">
        <v>21</v>
      </c>
      <c r="B24" s="4">
        <v>21089025</v>
      </c>
      <c r="C24" s="4" t="s">
        <v>40</v>
      </c>
      <c r="D24" s="4">
        <v>50</v>
      </c>
      <c r="E24" s="4">
        <v>0</v>
      </c>
      <c r="F24" s="4">
        <v>0</v>
      </c>
      <c r="G24" s="4">
        <v>50</v>
      </c>
      <c r="H24" s="7">
        <v>5</v>
      </c>
      <c r="I24" s="4">
        <v>2</v>
      </c>
      <c r="J24" s="8"/>
      <c r="K24" s="9"/>
      <c r="L24" s="9"/>
      <c r="M24" s="9"/>
      <c r="N24" s="10"/>
      <c r="O24" s="2" t="str">
        <f>_xlfn.DISPIMG("ID_E739DBBE4B49496F80F34325B96D5E04",1)</f>
        <v>=DISPIMG("ID_E739DBBE4B49496F80F34325B96D5E04",1)</v>
      </c>
    </row>
    <row r="25" ht="35" customHeight="1" spans="1:15">
      <c r="A25" s="4">
        <v>22</v>
      </c>
      <c r="B25" s="4">
        <v>21089024</v>
      </c>
      <c r="C25" s="4" t="s">
        <v>41</v>
      </c>
      <c r="D25" s="4">
        <v>50</v>
      </c>
      <c r="E25" s="4">
        <v>0</v>
      </c>
      <c r="F25" s="4">
        <v>0</v>
      </c>
      <c r="G25" s="4">
        <v>50</v>
      </c>
      <c r="H25" s="7">
        <v>5</v>
      </c>
      <c r="I25" s="4">
        <v>2</v>
      </c>
      <c r="J25" s="8"/>
      <c r="K25" s="9"/>
      <c r="L25" s="9"/>
      <c r="M25" s="9"/>
      <c r="N25" s="10"/>
      <c r="O25" s="2" t="str">
        <f>_xlfn.DISPIMG("ID_8740EC7595C54A0BB01B0DE67B85A0EF",1)</f>
        <v>=DISPIMG("ID_8740EC7595C54A0BB01B0DE67B85A0EF",1)</v>
      </c>
    </row>
    <row r="26" ht="35" customHeight="1" spans="1:15">
      <c r="A26" s="4">
        <v>23</v>
      </c>
      <c r="B26" s="4">
        <v>21089015</v>
      </c>
      <c r="C26" s="4" t="s">
        <v>42</v>
      </c>
      <c r="D26" s="4">
        <v>50</v>
      </c>
      <c r="E26" s="4">
        <v>0</v>
      </c>
      <c r="F26" s="4">
        <v>0</v>
      </c>
      <c r="G26" s="4">
        <v>50</v>
      </c>
      <c r="H26" s="7">
        <v>5</v>
      </c>
      <c r="I26" s="4">
        <v>2</v>
      </c>
      <c r="J26" s="8"/>
      <c r="K26" s="9"/>
      <c r="L26" s="9"/>
      <c r="M26" s="9"/>
      <c r="N26" s="10"/>
      <c r="O26" s="2" t="str">
        <f>_xlfn.DISPIMG("ID_7F6A8D0EA0384499A17C6B168D950ADE",1)</f>
        <v>=DISPIMG("ID_7F6A8D0EA0384499A17C6B168D950ADE",1)</v>
      </c>
    </row>
    <row r="27" ht="35" customHeight="1" spans="1:15">
      <c r="A27" s="4">
        <v>24</v>
      </c>
      <c r="B27" s="4">
        <v>21089023</v>
      </c>
      <c r="C27" s="4" t="s">
        <v>43</v>
      </c>
      <c r="D27" s="4">
        <v>50</v>
      </c>
      <c r="E27" s="4">
        <v>0</v>
      </c>
      <c r="F27" s="4">
        <v>0</v>
      </c>
      <c r="G27" s="4">
        <v>50</v>
      </c>
      <c r="H27" s="7">
        <v>5</v>
      </c>
      <c r="I27" s="4">
        <v>2</v>
      </c>
      <c r="J27" s="8"/>
      <c r="K27" s="9"/>
      <c r="L27" s="9"/>
      <c r="M27" s="9"/>
      <c r="N27" s="10"/>
      <c r="O27" s="2" t="str">
        <f>_xlfn.DISPIMG("ID_11E275257F9A40E4B01085869A4864B3",1)</f>
        <v>=DISPIMG("ID_11E275257F9A40E4B01085869A4864B3",1)</v>
      </c>
    </row>
    <row r="28" ht="35" customHeight="1" spans="1:15">
      <c r="A28" s="4">
        <v>25</v>
      </c>
      <c r="B28" s="4">
        <v>21089020</v>
      </c>
      <c r="C28" s="4" t="s">
        <v>44</v>
      </c>
      <c r="D28" s="4">
        <v>50</v>
      </c>
      <c r="E28" s="4">
        <v>0</v>
      </c>
      <c r="F28" s="4">
        <v>0</v>
      </c>
      <c r="G28" s="4">
        <v>50</v>
      </c>
      <c r="H28" s="7">
        <v>5</v>
      </c>
      <c r="I28" s="4">
        <v>2</v>
      </c>
      <c r="J28" s="8"/>
      <c r="K28" s="9"/>
      <c r="L28" s="9"/>
      <c r="M28" s="9"/>
      <c r="N28" s="10"/>
      <c r="O28" s="2" t="str">
        <f>_xlfn.DISPIMG("ID_0F39A83DE13C4CA59F5CDD97C0FDB065",1)</f>
        <v>=DISPIMG("ID_0F39A83DE13C4CA59F5CDD97C0FDB065",1)</v>
      </c>
    </row>
    <row r="29" ht="35" customHeight="1" spans="1:15">
      <c r="A29" s="4">
        <v>26</v>
      </c>
      <c r="B29" s="4">
        <v>21089008</v>
      </c>
      <c r="C29" s="4" t="s">
        <v>45</v>
      </c>
      <c r="D29" s="4">
        <v>50</v>
      </c>
      <c r="E29" s="4">
        <v>0</v>
      </c>
      <c r="F29" s="4">
        <v>0</v>
      </c>
      <c r="G29" s="4">
        <v>50</v>
      </c>
      <c r="H29" s="7">
        <v>5</v>
      </c>
      <c r="I29" s="4">
        <v>2</v>
      </c>
      <c r="J29" s="8"/>
      <c r="K29" s="9"/>
      <c r="L29" s="9"/>
      <c r="M29" s="9"/>
      <c r="N29" s="10"/>
      <c r="O29" s="2" t="str">
        <f>_xlfn.DISPIMG("ID_C755A34FA2F942C7BDC801F701807077",1)</f>
        <v>=DISPIMG("ID_C755A34FA2F942C7BDC801F701807077",1)</v>
      </c>
    </row>
    <row r="30" ht="35" customHeight="1" spans="1:15">
      <c r="A30" s="4">
        <v>27</v>
      </c>
      <c r="B30" s="4">
        <v>21089022</v>
      </c>
      <c r="C30" s="4" t="s">
        <v>46</v>
      </c>
      <c r="D30" s="4">
        <v>50</v>
      </c>
      <c r="E30" s="4">
        <v>0</v>
      </c>
      <c r="F30" s="4">
        <v>0</v>
      </c>
      <c r="G30" s="4">
        <v>50</v>
      </c>
      <c r="H30" s="7">
        <v>5</v>
      </c>
      <c r="I30" s="4">
        <v>2</v>
      </c>
      <c r="J30" s="8"/>
      <c r="K30" s="9"/>
      <c r="L30" s="9"/>
      <c r="M30" s="9"/>
      <c r="N30" s="10"/>
      <c r="O30" s="2" t="str">
        <f>_xlfn.DISPIMG("ID_E69B850B788046C0B310FFDD5B811206",1)</f>
        <v>=DISPIMG("ID_E69B850B788046C0B310FFDD5B811206",1)</v>
      </c>
    </row>
    <row r="31" ht="35" customHeight="1" spans="1:15">
      <c r="A31" s="4">
        <v>28</v>
      </c>
      <c r="B31" s="4">
        <v>21089010</v>
      </c>
      <c r="C31" s="4" t="s">
        <v>47</v>
      </c>
      <c r="D31" s="4">
        <v>50</v>
      </c>
      <c r="E31" s="4">
        <v>0</v>
      </c>
      <c r="F31" s="4">
        <v>0</v>
      </c>
      <c r="G31" s="4">
        <v>50</v>
      </c>
      <c r="H31" s="7">
        <v>5</v>
      </c>
      <c r="I31" s="4">
        <v>2</v>
      </c>
      <c r="J31" s="8"/>
      <c r="K31" s="9"/>
      <c r="L31" s="9"/>
      <c r="M31" s="9"/>
      <c r="N31" s="10"/>
      <c r="O31" s="2" t="str">
        <f>_xlfn.DISPIMG("ID_53326A135A4747BF8A05EDC881F8B129",1)</f>
        <v>=DISPIMG("ID_53326A135A4747BF8A05EDC881F8B129",1)</v>
      </c>
    </row>
    <row r="32" ht="35" customHeight="1" spans="1:15">
      <c r="A32" s="4">
        <v>29</v>
      </c>
      <c r="B32" s="4">
        <v>21089032</v>
      </c>
      <c r="C32" s="4" t="s">
        <v>48</v>
      </c>
      <c r="D32" s="4">
        <v>50</v>
      </c>
      <c r="E32" s="4">
        <v>0</v>
      </c>
      <c r="F32" s="4">
        <v>0</v>
      </c>
      <c r="G32" s="4">
        <v>50</v>
      </c>
      <c r="H32" s="7">
        <v>5</v>
      </c>
      <c r="I32" s="4">
        <v>2</v>
      </c>
      <c r="J32" s="8"/>
      <c r="K32" s="9"/>
      <c r="L32" s="9"/>
      <c r="M32" s="9"/>
      <c r="N32" s="10"/>
      <c r="O32" s="2" t="str">
        <f>_xlfn.DISPIMG("ID_F38A744C861D45AFA90382EFAEFBF1FC",1)</f>
        <v>=DISPIMG("ID_F38A744C861D45AFA90382EFAEFBF1FC",1)</v>
      </c>
    </row>
    <row r="33" ht="35" customHeight="1" spans="1:15">
      <c r="A33" s="4">
        <v>30</v>
      </c>
      <c r="B33" s="4">
        <v>21089031</v>
      </c>
      <c r="C33" s="4" t="s">
        <v>49</v>
      </c>
      <c r="D33" s="4">
        <v>50</v>
      </c>
      <c r="E33" s="4">
        <v>0</v>
      </c>
      <c r="F33" s="4">
        <v>0</v>
      </c>
      <c r="G33" s="4">
        <v>50</v>
      </c>
      <c r="H33" s="7">
        <v>5</v>
      </c>
      <c r="I33" s="4">
        <v>2</v>
      </c>
      <c r="J33" s="8"/>
      <c r="K33" s="9"/>
      <c r="L33" s="9"/>
      <c r="M33" s="9"/>
      <c r="N33" s="10"/>
      <c r="O33" s="2" t="str">
        <f>_xlfn.DISPIMG("ID_4A331A4A16FF470BA4DF3B5589ACF99E",1)</f>
        <v>=DISPIMG("ID_4A331A4A16FF470BA4DF3B5589ACF99E",1)</v>
      </c>
    </row>
    <row r="36" spans="4:8">
      <c r="D36" s="4" t="s">
        <v>50</v>
      </c>
      <c r="F36" s="4" t="s">
        <v>51</v>
      </c>
      <c r="G36" s="4"/>
      <c r="H36" s="4"/>
    </row>
    <row r="37" spans="4:8">
      <c r="D37" s="4"/>
      <c r="F37" s="4"/>
      <c r="G37" s="4"/>
      <c r="H37" s="4"/>
    </row>
  </sheetData>
  <sheetProtection formatCells="0" formatColumns="0" formatRows="0" insertRows="0" insertColumns="0" insertHyperlinks="0" deleteColumns="0" deleteRows="0" sort="0" autoFilter="0" pivotTables="0"/>
  <mergeCells count="35">
    <mergeCell ref="A1:P1"/>
    <mergeCell ref="A2:D2"/>
    <mergeCell ref="J3:N3"/>
    <mergeCell ref="J4:N4"/>
    <mergeCell ref="J5:N5"/>
    <mergeCell ref="J6:N6"/>
    <mergeCell ref="J7:N7"/>
    <mergeCell ref="J8:N8"/>
    <mergeCell ref="J9:N9"/>
    <mergeCell ref="J10:N10"/>
    <mergeCell ref="J11:N11"/>
    <mergeCell ref="J12:N12"/>
    <mergeCell ref="J13:N13"/>
    <mergeCell ref="J14:N14"/>
    <mergeCell ref="J15:N15"/>
    <mergeCell ref="J16:N16"/>
    <mergeCell ref="J17:N17"/>
    <mergeCell ref="J18:N18"/>
    <mergeCell ref="J19:N19"/>
    <mergeCell ref="J20:N20"/>
    <mergeCell ref="J21:N21"/>
    <mergeCell ref="J22:N22"/>
    <mergeCell ref="J23:N23"/>
    <mergeCell ref="J24:N24"/>
    <mergeCell ref="J25:N25"/>
    <mergeCell ref="J26:N26"/>
    <mergeCell ref="J27:N27"/>
    <mergeCell ref="J28:N28"/>
    <mergeCell ref="J29:N29"/>
    <mergeCell ref="J30:N30"/>
    <mergeCell ref="J31:N31"/>
    <mergeCell ref="J32:N32"/>
    <mergeCell ref="J33:N33"/>
    <mergeCell ref="D36:D37"/>
    <mergeCell ref="F36:H37"/>
  </mergeCells>
  <pageMargins left="0.75" right="0.75" top="1" bottom="1" header="0.5" footer="0.5"/>
  <pageSetup paperSize="9" scale="67"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1 "   i n t e r l i n e O n O f f = " 0 "   i n t e r l i n e C o l o r = " 0 "   i s D b S h e e t = " 0 " / > < w o S h e e t P r o p s   s h e e t S t i d = " 2 "   i n t e r l i n e O n O f f = " 0 "   i n t e r l i n e C o l o r = " 0 "   i s D b S h e e t = " 0 " / > < w o S h e e t P r o p s   s h e e t S t i d = " 3 "   i n t e r l i n e O n O f f = " 0 "   i n t e r l i n e C o l o r = " 0 "   i s D b S h e e t = " 0 " / > < w o S h e e t P r o p s   s h e e t S t i d = " 4 "   i n t e r l i n e O n O f f = " 0 "   i n t e r l i n e C o l o r = " 0 "   i s D b S h e e t = " 0 " / > < / w o S h e e t s P r o p s > < w o B o o k P r o p s > < b o o k S e t t i n g s   i s F i l t e r S h a r e d = " 1 "   i s A u t o U p d a t e P a u s e d = " 0 "   f i l t e r T y p e = " c o n n "   i s M e r g e T a s k s A u t o U p d a t e = " 0 " / > < / w o B o o k P r o p s > < / w o P r o p s > 
</file>

<file path=customXml/item2.xml>��< ? x m l   v e r s i o n = " 1 . 0 "   s t a n d a l o n e = " y e s " ? > < p i x e l a t o r s   x m l n s = " h t t p s : / / w e b . w p s . c n / e t / 2 0 1 8 / m a i n "   x m l n s : s = " h t t p : / / s c h e m a s . o p e n x m l f o r m a t s . o r g / s p r e a d s h e e t m l / 2 0 0 6 / m a i n " > < p i x e l a t o r L i s t   s h e e t S t i d = " 2 " / > < p i x e l a t o r L i s t   s h e e t S t i d = " 3 " / > < p i x e l a t o r L i s t   s h e e t S t i d = " 4 " / > < p i x e l a t o r L i s t   s h e e t S t i d = " 5 " / > < / 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4</vt:i4>
      </vt:variant>
    </vt:vector>
  </HeadingPairs>
  <TitlesOfParts>
    <vt:vector size="4" baseType="lpstr">
      <vt:lpstr>综合素质测评成绩</vt:lpstr>
      <vt:lpstr>智育测评</vt:lpstr>
      <vt:lpstr>德育测评</vt:lpstr>
      <vt:lpstr>文体测评</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PD2072E</dc:creator>
  <cp:lastModifiedBy>LENOVO</cp:lastModifiedBy>
  <dcterms:created xsi:type="dcterms:W3CDTF">2024-09-01T03:15:00Z</dcterms:created>
  <dcterms:modified xsi:type="dcterms:W3CDTF">2024-09-02T08:22:37Z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C7352308565C4CA7B49DFD738BE872FC_13</vt:lpwstr>
  </property>
  <property fmtid="{D5CDD505-2E9C-101B-9397-08002B2CF9AE}" pid="3" name="KSOProductBuildVer">
    <vt:lpwstr>2052-12.1.0.17857</vt:lpwstr>
  </property>
</Properties>
</file>